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4AB9F43-AABB-42C9-9EB9-B0E12A7AA57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3" r:id="rId1"/>
    <sheet name="Sheet1" sheetId="5" r:id="rId2"/>
    <sheet name="Other land &amp; plots" sheetId="6" r:id="rId3"/>
    <sheet name="Summary2" sheetId="4" state="hidden" r:id="rId4"/>
    <sheet name="201" sheetId="1" state="hidden" r:id="rId5"/>
    <sheet name="13" sheetId="2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5" l="1"/>
  <c r="H3" i="5"/>
  <c r="H2" i="5"/>
  <c r="G21" i="3"/>
  <c r="H12" i="3"/>
  <c r="H13" i="3"/>
  <c r="U4" i="3"/>
  <c r="H4" i="3"/>
  <c r="B3" i="5"/>
  <c r="B4" i="5" s="1"/>
  <c r="H15" i="3"/>
  <c r="F3" i="5" s="1"/>
  <c r="H7" i="3"/>
  <c r="E3" i="5" s="1"/>
  <c r="D15" i="3"/>
  <c r="C3" i="5"/>
  <c r="G75" i="6"/>
  <c r="E15" i="3"/>
  <c r="E16" i="3" s="1"/>
  <c r="C12" i="3"/>
  <c r="G5" i="3"/>
  <c r="G4" i="3"/>
  <c r="F2" i="5"/>
  <c r="D84" i="6"/>
  <c r="I73" i="6"/>
  <c r="H74" i="6"/>
  <c r="H73" i="6"/>
  <c r="G74" i="6"/>
  <c r="F74" i="6"/>
  <c r="E74" i="6"/>
  <c r="D74" i="6"/>
  <c r="G73" i="6"/>
  <c r="F73" i="6"/>
  <c r="E73" i="6"/>
  <c r="D73" i="6"/>
  <c r="C74" i="6"/>
  <c r="C73" i="6"/>
  <c r="C68" i="6"/>
  <c r="C69" i="6" s="1"/>
  <c r="F69" i="6"/>
  <c r="E69" i="6"/>
  <c r="D69" i="6"/>
  <c r="H67" i="6"/>
  <c r="G67" i="6"/>
  <c r="F63" i="6"/>
  <c r="E63" i="6"/>
  <c r="D63" i="6"/>
  <c r="C63" i="6"/>
  <c r="G62" i="6"/>
  <c r="H61" i="6"/>
  <c r="H63" i="6" s="1"/>
  <c r="G61" i="6"/>
  <c r="F57" i="6"/>
  <c r="E57" i="6"/>
  <c r="D57" i="6"/>
  <c r="C57" i="6"/>
  <c r="G56" i="6"/>
  <c r="I56" i="6" s="1"/>
  <c r="H55" i="6"/>
  <c r="H57" i="6" s="1"/>
  <c r="G55" i="6"/>
  <c r="F51" i="6"/>
  <c r="E51" i="6"/>
  <c r="D51" i="6"/>
  <c r="C51" i="6"/>
  <c r="G50" i="6"/>
  <c r="H49" i="6"/>
  <c r="H51" i="6" s="1"/>
  <c r="G49" i="6"/>
  <c r="F45" i="6"/>
  <c r="E45" i="6"/>
  <c r="D45" i="6"/>
  <c r="C45" i="6"/>
  <c r="G44" i="6"/>
  <c r="H43" i="6"/>
  <c r="H45" i="6" s="1"/>
  <c r="G43" i="6"/>
  <c r="I43" i="6" s="1"/>
  <c r="F39" i="6"/>
  <c r="E39" i="6"/>
  <c r="D39" i="6"/>
  <c r="C39" i="6"/>
  <c r="G38" i="6"/>
  <c r="I38" i="6" s="1"/>
  <c r="H37" i="6"/>
  <c r="G37" i="6"/>
  <c r="F33" i="6"/>
  <c r="E33" i="6"/>
  <c r="D33" i="6"/>
  <c r="C33" i="6"/>
  <c r="G32" i="6"/>
  <c r="H31" i="6"/>
  <c r="H33" i="6" s="1"/>
  <c r="G31" i="6"/>
  <c r="F27" i="6"/>
  <c r="E27" i="6"/>
  <c r="D27" i="6"/>
  <c r="C27" i="6"/>
  <c r="G26" i="6"/>
  <c r="H25" i="6"/>
  <c r="H27" i="6" s="1"/>
  <c r="G25" i="6"/>
  <c r="F21" i="6"/>
  <c r="E21" i="6"/>
  <c r="D21" i="6"/>
  <c r="C21" i="6"/>
  <c r="G20" i="6"/>
  <c r="I20" i="6" s="1"/>
  <c r="H19" i="6"/>
  <c r="H21" i="6" s="1"/>
  <c r="G19" i="6"/>
  <c r="G5" i="6"/>
  <c r="H4" i="6"/>
  <c r="H6" i="6" s="1"/>
  <c r="F14" i="6"/>
  <c r="F75" i="6" s="1"/>
  <c r="E14" i="6"/>
  <c r="D14" i="6"/>
  <c r="C14" i="6"/>
  <c r="E15" i="6"/>
  <c r="D15" i="6"/>
  <c r="C15" i="6"/>
  <c r="F11" i="6"/>
  <c r="F16" i="6" s="1"/>
  <c r="E11" i="6"/>
  <c r="D11" i="6"/>
  <c r="C11" i="6"/>
  <c r="G10" i="6"/>
  <c r="H9" i="6"/>
  <c r="G9" i="6"/>
  <c r="I9" i="6" s="1"/>
  <c r="C6" i="6"/>
  <c r="E6" i="6"/>
  <c r="D6" i="6"/>
  <c r="F21" i="3"/>
  <c r="F20" i="3"/>
  <c r="F22" i="3"/>
  <c r="F16" i="3"/>
  <c r="F23" i="3" s="1"/>
  <c r="G12" i="3"/>
  <c r="C9" i="3"/>
  <c r="H5" i="3"/>
  <c r="E2" i="5" s="1"/>
  <c r="D21" i="3"/>
  <c r="E21" i="3"/>
  <c r="D20" i="3"/>
  <c r="E20" i="3"/>
  <c r="E9" i="3"/>
  <c r="E4" i="3"/>
  <c r="H6" i="3"/>
  <c r="U16" i="3"/>
  <c r="U9" i="3"/>
  <c r="T16" i="3"/>
  <c r="T4" i="3"/>
  <c r="T9" i="3" s="1"/>
  <c r="S4" i="3"/>
  <c r="S9" i="3" s="1"/>
  <c r="L4" i="3"/>
  <c r="L9" i="3" s="1"/>
  <c r="M4" i="3"/>
  <c r="M9" i="3" s="1"/>
  <c r="N4" i="3"/>
  <c r="N9" i="3" s="1"/>
  <c r="O4" i="3"/>
  <c r="O9" i="3" s="1"/>
  <c r="P4" i="3"/>
  <c r="P9" i="3" s="1"/>
  <c r="Q4" i="3"/>
  <c r="R4" i="3"/>
  <c r="R9" i="3" s="1"/>
  <c r="D4" i="3"/>
  <c r="Q9" i="3"/>
  <c r="J4" i="3"/>
  <c r="J9" i="3" s="1"/>
  <c r="K5" i="3"/>
  <c r="K4" i="3" s="1"/>
  <c r="Q16" i="3"/>
  <c r="R16" i="3"/>
  <c r="S16" i="3"/>
  <c r="G9" i="4"/>
  <c r="G5" i="4"/>
  <c r="G4" i="4"/>
  <c r="F14" i="4"/>
  <c r="G14" i="4" s="1"/>
  <c r="C14" i="4"/>
  <c r="C11" i="4"/>
  <c r="F15" i="1"/>
  <c r="P16" i="3"/>
  <c r="O16" i="3"/>
  <c r="N16" i="3"/>
  <c r="M16" i="3"/>
  <c r="L16" i="3"/>
  <c r="K16" i="3"/>
  <c r="J16" i="3"/>
  <c r="H11" i="4"/>
  <c r="C15" i="4"/>
  <c r="F10" i="4"/>
  <c r="G10" i="4" s="1"/>
  <c r="H6" i="4"/>
  <c r="F5" i="4"/>
  <c r="C6" i="4"/>
  <c r="C16" i="3"/>
  <c r="C22" i="3"/>
  <c r="H14" i="3"/>
  <c r="Q31" i="1"/>
  <c r="R31" i="1" s="1"/>
  <c r="Q29" i="1"/>
  <c r="Q27" i="1"/>
  <c r="R27" i="1" s="1"/>
  <c r="Q25" i="1"/>
  <c r="Q24" i="1"/>
  <c r="R24" i="1" s="1"/>
  <c r="Q22" i="1"/>
  <c r="R22" i="1" s="1"/>
  <c r="G29" i="1"/>
  <c r="G27" i="1"/>
  <c r="G24" i="1"/>
  <c r="G25" i="1" s="1"/>
  <c r="G22" i="1"/>
  <c r="D8" i="2"/>
  <c r="D2" i="2"/>
  <c r="D4" i="2" s="1"/>
  <c r="B1" i="2"/>
  <c r="Q11" i="1"/>
  <c r="Q15" i="1" s="1"/>
  <c r="Q13" i="1"/>
  <c r="O17" i="1"/>
  <c r="N17" i="1"/>
  <c r="M17" i="1"/>
  <c r="E17" i="1"/>
  <c r="D15" i="1"/>
  <c r="D17" i="1" s="1"/>
  <c r="Q5" i="1"/>
  <c r="Q3" i="1"/>
  <c r="P7" i="1"/>
  <c r="P17" i="1" s="1"/>
  <c r="O7" i="1"/>
  <c r="N7" i="1"/>
  <c r="M7" i="1"/>
  <c r="L7" i="1"/>
  <c r="L17" i="1" s="1"/>
  <c r="K7" i="1"/>
  <c r="K17" i="1" s="1"/>
  <c r="J7" i="1"/>
  <c r="J17" i="1" s="1"/>
  <c r="I7" i="1"/>
  <c r="I17" i="1" s="1"/>
  <c r="H7" i="1"/>
  <c r="H17" i="1" s="1"/>
  <c r="G7" i="1"/>
  <c r="G17" i="1" s="1"/>
  <c r="E7" i="1"/>
  <c r="D7" i="1"/>
  <c r="F13" i="1"/>
  <c r="F11" i="1"/>
  <c r="F5" i="1"/>
  <c r="F3" i="1"/>
  <c r="G2" i="5" l="1"/>
  <c r="I2" i="5" s="1"/>
  <c r="G3" i="5"/>
  <c r="I3" i="5" s="1"/>
  <c r="G15" i="3"/>
  <c r="G22" i="3" s="1"/>
  <c r="E22" i="3"/>
  <c r="D22" i="3"/>
  <c r="D16" i="3"/>
  <c r="G14" i="3"/>
  <c r="I14" i="3" s="1"/>
  <c r="G13" i="3"/>
  <c r="I13" i="3" s="1"/>
  <c r="C20" i="3"/>
  <c r="I5" i="3"/>
  <c r="D75" i="6"/>
  <c r="G27" i="6"/>
  <c r="E75" i="6"/>
  <c r="I67" i="6"/>
  <c r="I37" i="6"/>
  <c r="G51" i="6"/>
  <c r="G33" i="6"/>
  <c r="G63" i="6"/>
  <c r="H14" i="6"/>
  <c r="G45" i="6"/>
  <c r="C75" i="6"/>
  <c r="G68" i="6"/>
  <c r="G69" i="6" s="1"/>
  <c r="H69" i="6"/>
  <c r="I68" i="6"/>
  <c r="I61" i="6"/>
  <c r="I62" i="6"/>
  <c r="G57" i="6"/>
  <c r="I55" i="6"/>
  <c r="I57" i="6" s="1"/>
  <c r="I39" i="6"/>
  <c r="G21" i="6"/>
  <c r="I49" i="6"/>
  <c r="I50" i="6"/>
  <c r="I44" i="6"/>
  <c r="I45" i="6" s="1"/>
  <c r="G39" i="6"/>
  <c r="H39" i="6"/>
  <c r="I31" i="6"/>
  <c r="I32" i="6"/>
  <c r="I25" i="6"/>
  <c r="I26" i="6"/>
  <c r="I19" i="6"/>
  <c r="I21" i="6" s="1"/>
  <c r="I5" i="6"/>
  <c r="E16" i="6"/>
  <c r="C16" i="6"/>
  <c r="I10" i="6"/>
  <c r="D16" i="6"/>
  <c r="G11" i="6"/>
  <c r="H11" i="6"/>
  <c r="H16" i="6" s="1"/>
  <c r="G15" i="6"/>
  <c r="H15" i="6"/>
  <c r="G4" i="6"/>
  <c r="F19" i="3"/>
  <c r="E23" i="3"/>
  <c r="H21" i="3"/>
  <c r="G9" i="3"/>
  <c r="E19" i="3"/>
  <c r="D19" i="3"/>
  <c r="H20" i="3"/>
  <c r="D9" i="3"/>
  <c r="K9" i="3"/>
  <c r="C21" i="3"/>
  <c r="I6" i="3"/>
  <c r="H19" i="3"/>
  <c r="F11" i="4"/>
  <c r="G11" i="4" s="1"/>
  <c r="F6" i="4"/>
  <c r="F15" i="4"/>
  <c r="G15" i="4" s="1"/>
  <c r="C16" i="4"/>
  <c r="C23" i="3"/>
  <c r="I7" i="3"/>
  <c r="D10" i="2"/>
  <c r="D12" i="2" s="1"/>
  <c r="R25" i="1"/>
  <c r="R29" i="1"/>
  <c r="D6" i="2"/>
  <c r="R13" i="1"/>
  <c r="R5" i="1"/>
  <c r="R11" i="1"/>
  <c r="F7" i="1"/>
  <c r="F17" i="1" s="1"/>
  <c r="R3" i="1"/>
  <c r="Q7" i="1"/>
  <c r="Q17" i="1" s="1"/>
  <c r="G16" i="3" l="1"/>
  <c r="G23" i="3" s="1"/>
  <c r="I15" i="3"/>
  <c r="I22" i="3" s="1"/>
  <c r="D23" i="3"/>
  <c r="H22" i="3"/>
  <c r="C19" i="3"/>
  <c r="I69" i="6"/>
  <c r="G14" i="6"/>
  <c r="I4" i="6"/>
  <c r="I14" i="6" s="1"/>
  <c r="H75" i="6"/>
  <c r="I74" i="6"/>
  <c r="I15" i="6"/>
  <c r="I63" i="6"/>
  <c r="I51" i="6"/>
  <c r="I33" i="6"/>
  <c r="I27" i="6"/>
  <c r="I11" i="6"/>
  <c r="G6" i="6"/>
  <c r="G16" i="6" s="1"/>
  <c r="G19" i="3"/>
  <c r="G20" i="3"/>
  <c r="H9" i="3"/>
  <c r="E4" i="5"/>
  <c r="H16" i="3"/>
  <c r="I21" i="3"/>
  <c r="I12" i="3"/>
  <c r="I20" i="3"/>
  <c r="I4" i="3"/>
  <c r="I9" i="3" s="1"/>
  <c r="F16" i="4"/>
  <c r="G16" i="4" s="1"/>
  <c r="G6" i="4"/>
  <c r="R15" i="1"/>
  <c r="R7" i="1"/>
  <c r="I16" i="3" l="1"/>
  <c r="I23" i="3" s="1"/>
  <c r="I19" i="3"/>
  <c r="I75" i="6"/>
  <c r="I6" i="6"/>
  <c r="I16" i="6" s="1"/>
  <c r="H23" i="3"/>
  <c r="F4" i="5"/>
  <c r="R17" i="1"/>
  <c r="G4" i="5" l="1"/>
  <c r="I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tc={E71EE390-C994-47B3-A426-FB3816B7A4BB}</author>
    <author>tc={29E4C9FA-BD02-434D-83A4-4F735598E2DA}</author>
    <author>tc={E46B4FEA-B057-4353-BDFD-8CF2FFE4C9EA}</author>
  </authors>
  <commentList>
    <comment ref="L7" authorId="0" shapeId="0" xr:uid="{E71EE390-C994-47B3-A426-FB3816B7A4BB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20.08.2024</t>
      </text>
    </comment>
    <comment ref="O7" authorId="1" shapeId="0" xr:uid="{29E4C9FA-BD02-434D-83A4-4F735598E2D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04.09.2024</t>
      </text>
    </comment>
    <comment ref="P7" authorId="2" shapeId="0" xr:uid="{E46B4FEA-B057-4353-BDFD-8CF2FFE4C9E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10.09.2024</t>
      </text>
    </comment>
  </commentList>
</comments>
</file>

<file path=xl/sharedStrings.xml><?xml version="1.0" encoding="utf-8"?>
<sst xmlns="http://schemas.openxmlformats.org/spreadsheetml/2006/main" count="266" uniqueCount="48">
  <si>
    <t>Part 1</t>
  </si>
  <si>
    <t>JK 201</t>
  </si>
  <si>
    <t>Part A</t>
  </si>
  <si>
    <t>Part B</t>
  </si>
  <si>
    <t>RL</t>
  </si>
  <si>
    <t>BR</t>
  </si>
  <si>
    <t>LAND</t>
  </si>
  <si>
    <t>REG</t>
  </si>
  <si>
    <t>TOTAL</t>
  </si>
  <si>
    <t>Paid</t>
  </si>
  <si>
    <t>Total</t>
  </si>
  <si>
    <t>Balance</t>
  </si>
  <si>
    <t>Totak paid</t>
  </si>
  <si>
    <t>10-09-204</t>
  </si>
  <si>
    <t>RS</t>
  </si>
  <si>
    <t>OUR</t>
  </si>
  <si>
    <t>A</t>
  </si>
  <si>
    <t>B</t>
  </si>
  <si>
    <t>RL_RS</t>
  </si>
  <si>
    <t>Total paid</t>
  </si>
  <si>
    <t>Part A+B</t>
  </si>
  <si>
    <t>Payment Details</t>
  </si>
  <si>
    <t>Total Value</t>
  </si>
  <si>
    <t>Rameshwar Ji</t>
  </si>
  <si>
    <t>Bana Ram Ji</t>
  </si>
  <si>
    <t>Received From Name</t>
  </si>
  <si>
    <t>Kavita Kumari</t>
  </si>
  <si>
    <t>TDS</t>
  </si>
  <si>
    <t>Other Exp</t>
  </si>
  <si>
    <t>Other Land &amp; Plots</t>
  </si>
  <si>
    <t>Plot 2 Part B</t>
  </si>
  <si>
    <t>Plot 3 Part B</t>
  </si>
  <si>
    <t>Plot 4 Part B</t>
  </si>
  <si>
    <t>Plot 1 Part B</t>
  </si>
  <si>
    <t>Plot 5 Part B</t>
  </si>
  <si>
    <t>Plot 6 Part B</t>
  </si>
  <si>
    <t>Plot 7 Part B</t>
  </si>
  <si>
    <t>ADV 4 Biga Part B</t>
  </si>
  <si>
    <t>ADV 3 Biga Part B</t>
  </si>
  <si>
    <t>Other Expenses paide By BR</t>
  </si>
  <si>
    <t>Staff &amp; Labour</t>
  </si>
  <si>
    <t>Advocate &amp; Legal Exp</t>
  </si>
  <si>
    <t>Murat ka Exp</t>
  </si>
  <si>
    <t>DLB</t>
  </si>
  <si>
    <t>Stamp Duty</t>
  </si>
  <si>
    <t>Tds</t>
  </si>
  <si>
    <t>Total Paid</t>
  </si>
  <si>
    <t>Total paid Without Registry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</si>
</sst>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000_ ;_ * \-#,##0.000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3" fontId="2" fillId="3" borderId="1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/>
    <xf numFmtId="43" fontId="0" fillId="0" borderId="0" xfId="0" applyNumberFormat="1"/>
    <xf numFmtId="43" fontId="3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0" fillId="0" borderId="0" xfId="1" applyFont="1"/>
    <xf numFmtId="2" fontId="2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2" fillId="3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tisha goyal" id="{62287837-1FF3-425D-A755-5DDB939470B0}" userId="S::nitisha.goyal@brninfra.com::03e50ba1-a609-4a97-a52c-13236979f20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7" dT="2024-10-03T14:36:55.40" personId="{62287837-1FF3-425D-A755-5DDB939470B0}" id="{E71EE390-C994-47B3-A426-FB3816B7A4BB}">
    <text>Received from Br on 20.08.2024</text>
  </threadedComment>
  <threadedComment ref="O7" dT="2024-10-03T14:36:29.93" personId="{62287837-1FF3-425D-A755-5DDB939470B0}" id="{29E4C9FA-BD02-434D-83A4-4F735598E2DA}">
    <text>Received from Br on 04.09.2024</text>
  </threadedComment>
  <threadedComment ref="P7" dT="2024-10-03T14:37:22.09" personId="{62287837-1FF3-425D-A755-5DDB939470B0}" id="{E46B4FEA-B057-4353-BDFD-8CF2FFE4C9EA}">
    <text>Received from Br on 10.09.2024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D246-5A3D-AF43-9E15-32FECBB5E4C5}">
  <dimension ref="A1:U23"/>
  <sheetViews>
    <sheetView zoomScale="80" zoomScaleNormal="80" workbookViewId="0">
      <selection activeCell="E23" sqref="E23"/>
    </sheetView>
  </sheetViews>
  <sheetFormatPr defaultColWidth="10.77734375" defaultRowHeight="18" x14ac:dyDescent="0.3"/>
  <cols>
    <col min="1" max="1" width="10.77734375" style="11" bestFit="1" customWidth="1"/>
    <col min="2" max="2" width="25.21875" style="6" bestFit="1" customWidth="1"/>
    <col min="3" max="3" width="8.21875" style="6" bestFit="1" customWidth="1"/>
    <col min="4" max="4" width="8.77734375" style="6" bestFit="1" customWidth="1"/>
    <col min="5" max="5" width="14.109375" style="6" bestFit="1" customWidth="1"/>
    <col min="6" max="6" width="14.109375" style="6" customWidth="1"/>
    <col min="7" max="7" width="13.6640625" style="6" customWidth="1"/>
    <col min="8" max="8" width="12.109375" style="6" customWidth="1"/>
    <col min="9" max="9" width="9.88671875" style="6" bestFit="1" customWidth="1"/>
    <col min="10" max="15" width="14.109375" style="6" bestFit="1" customWidth="1"/>
    <col min="16" max="16" width="14.109375" style="6" customWidth="1"/>
    <col min="17" max="21" width="14.109375" style="6" bestFit="1" customWidth="1"/>
    <col min="22" max="16384" width="10.77734375" style="6"/>
  </cols>
  <sheetData>
    <row r="1" spans="1:21" x14ac:dyDescent="0.3">
      <c r="A1" s="5" t="s">
        <v>0</v>
      </c>
      <c r="B1" s="5" t="s">
        <v>1</v>
      </c>
      <c r="J1" s="37" t="s">
        <v>21</v>
      </c>
      <c r="K1" s="38"/>
      <c r="L1" s="38"/>
      <c r="M1" s="38"/>
      <c r="N1" s="38"/>
      <c r="O1" s="38"/>
      <c r="P1" s="38"/>
      <c r="Q1" s="38"/>
      <c r="R1" s="38"/>
      <c r="S1" s="39"/>
    </row>
    <row r="3" spans="1:21" x14ac:dyDescent="0.3">
      <c r="A3" s="36" t="s">
        <v>2</v>
      </c>
      <c r="B3" s="5"/>
      <c r="C3" s="5" t="s">
        <v>6</v>
      </c>
      <c r="D3" s="5" t="s">
        <v>7</v>
      </c>
      <c r="E3" s="5" t="s">
        <v>27</v>
      </c>
      <c r="F3" s="5" t="s">
        <v>28</v>
      </c>
      <c r="G3" s="5" t="s">
        <v>22</v>
      </c>
      <c r="H3" s="5" t="s">
        <v>46</v>
      </c>
      <c r="I3" s="5" t="s">
        <v>11</v>
      </c>
      <c r="J3" s="7">
        <v>45513</v>
      </c>
      <c r="K3" s="7">
        <v>45518</v>
      </c>
      <c r="L3" s="7">
        <v>45525</v>
      </c>
      <c r="M3" s="7">
        <v>45532</v>
      </c>
      <c r="N3" s="7">
        <v>45534</v>
      </c>
      <c r="O3" s="7">
        <v>45540</v>
      </c>
      <c r="P3" s="7">
        <v>45546</v>
      </c>
      <c r="Q3" s="7">
        <v>45556</v>
      </c>
      <c r="R3" s="7">
        <v>45558</v>
      </c>
      <c r="S3" s="7">
        <v>45559</v>
      </c>
      <c r="T3" s="7">
        <v>45565</v>
      </c>
      <c r="U3" s="7">
        <v>45701</v>
      </c>
    </row>
    <row r="4" spans="1:21" x14ac:dyDescent="0.3">
      <c r="A4" s="36"/>
      <c r="B4" s="5" t="s">
        <v>18</v>
      </c>
      <c r="C4" s="5">
        <v>17</v>
      </c>
      <c r="D4" s="15">
        <f t="shared" ref="D4:I4" si="0">SUM(D5:D6)</f>
        <v>0.73895999999999995</v>
      </c>
      <c r="E4" s="5">
        <f t="shared" si="0"/>
        <v>0.14000000000000001</v>
      </c>
      <c r="F4" s="5"/>
      <c r="G4" s="14">
        <f>17+D4+E4</f>
        <v>17.878959999999999</v>
      </c>
      <c r="H4" s="15">
        <f t="shared" si="0"/>
        <v>17.878959999999999</v>
      </c>
      <c r="I4" s="5">
        <f t="shared" si="0"/>
        <v>0</v>
      </c>
      <c r="J4" s="8">
        <f>+SUM(J5:J6)</f>
        <v>6.5</v>
      </c>
      <c r="K4" s="8">
        <f t="shared" ref="K4:R4" si="1">+SUM(K5:K6)</f>
        <v>8.5</v>
      </c>
      <c r="L4" s="8">
        <f t="shared" si="1"/>
        <v>0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>+SUM(S5:S6)</f>
        <v>2</v>
      </c>
      <c r="T4" s="8">
        <f>+SUM(T5:T6)</f>
        <v>0</v>
      </c>
      <c r="U4" s="8">
        <f>+SUM(U5:U6)</f>
        <v>0</v>
      </c>
    </row>
    <row r="5" spans="1:21" x14ac:dyDescent="0.3">
      <c r="A5" s="36"/>
      <c r="B5" s="9" t="s">
        <v>4</v>
      </c>
      <c r="C5" s="9">
        <v>17</v>
      </c>
      <c r="D5" s="16">
        <v>0.73895999999999995</v>
      </c>
      <c r="E5" s="9">
        <v>0.14000000000000001</v>
      </c>
      <c r="F5" s="9"/>
      <c r="G5" s="20">
        <f>+C5+D5+E5</f>
        <v>17.878959999999999</v>
      </c>
      <c r="H5" s="17">
        <f>SUM(J5:U5)+D5+E5</f>
        <v>17.878959999999999</v>
      </c>
      <c r="I5" s="9">
        <f>+G5-H5</f>
        <v>0</v>
      </c>
      <c r="J5" s="9">
        <v>6.5</v>
      </c>
      <c r="K5" s="9">
        <f>6+2.5</f>
        <v>8.5</v>
      </c>
      <c r="L5" s="9"/>
      <c r="M5" s="9"/>
      <c r="N5" s="9"/>
      <c r="O5" s="9"/>
      <c r="P5" s="9"/>
      <c r="Q5" s="9"/>
      <c r="R5" s="9"/>
      <c r="S5" s="9">
        <v>2</v>
      </c>
      <c r="T5" s="9"/>
      <c r="U5" s="9"/>
    </row>
    <row r="6" spans="1:21" x14ac:dyDescent="0.3">
      <c r="A6" s="36"/>
      <c r="B6" s="9" t="s">
        <v>14</v>
      </c>
      <c r="C6" s="9">
        <v>0</v>
      </c>
      <c r="D6" s="16"/>
      <c r="E6" s="10"/>
      <c r="F6" s="10"/>
      <c r="G6" s="20">
        <v>0</v>
      </c>
      <c r="H6" s="9">
        <f>SUM(J6:U6)</f>
        <v>0</v>
      </c>
      <c r="I6" s="9">
        <f>+G6-H6</f>
        <v>0</v>
      </c>
      <c r="J6" s="9">
        <v>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3">
      <c r="A7" s="36"/>
      <c r="B7" s="5" t="s">
        <v>5</v>
      </c>
      <c r="C7" s="5">
        <v>8</v>
      </c>
      <c r="D7" s="15">
        <v>0.55000000000000004</v>
      </c>
      <c r="E7" s="5">
        <v>0</v>
      </c>
      <c r="F7" s="5"/>
      <c r="G7" s="5">
        <v>8</v>
      </c>
      <c r="H7" s="5">
        <f>SUM(J7:U7)+0.55</f>
        <v>8.5500000000000007</v>
      </c>
      <c r="I7" s="5">
        <f>+G7-H7</f>
        <v>-0.55000000000000071</v>
      </c>
      <c r="J7" s="8">
        <v>2.5</v>
      </c>
      <c r="K7" s="8"/>
      <c r="L7" s="8">
        <v>1</v>
      </c>
      <c r="M7" s="8">
        <v>0.5</v>
      </c>
      <c r="N7" s="8">
        <v>1</v>
      </c>
      <c r="O7" s="8">
        <v>0.5</v>
      </c>
      <c r="P7" s="8">
        <v>0.5</v>
      </c>
      <c r="Q7" s="8">
        <v>1</v>
      </c>
      <c r="R7" s="8"/>
      <c r="S7" s="8"/>
      <c r="T7" s="8">
        <v>1</v>
      </c>
      <c r="U7" s="8"/>
    </row>
    <row r="8" spans="1:21" x14ac:dyDescent="0.3">
      <c r="A8" s="36"/>
      <c r="B8" s="5" t="s">
        <v>25</v>
      </c>
      <c r="C8" s="5"/>
      <c r="D8" s="15"/>
      <c r="E8" s="5"/>
      <c r="F8" s="5"/>
      <c r="G8" s="5"/>
      <c r="H8" s="5"/>
      <c r="I8" s="5"/>
      <c r="J8" s="8"/>
      <c r="K8" s="8"/>
      <c r="L8" s="8"/>
      <c r="M8" s="8"/>
      <c r="N8" s="8"/>
      <c r="O8" s="8"/>
      <c r="P8" s="8"/>
      <c r="Q8" s="8" t="s">
        <v>26</v>
      </c>
      <c r="R8" s="8"/>
      <c r="S8" s="8"/>
      <c r="T8" s="8"/>
      <c r="U8" s="8"/>
    </row>
    <row r="9" spans="1:21" s="11" customFormat="1" x14ac:dyDescent="0.3">
      <c r="A9" s="36"/>
      <c r="B9" s="5" t="s">
        <v>10</v>
      </c>
      <c r="C9" s="5">
        <f>C4+C7</f>
        <v>25</v>
      </c>
      <c r="D9" s="15">
        <f>D4+D7</f>
        <v>1.2889599999999999</v>
      </c>
      <c r="E9" s="5">
        <f t="shared" ref="E9" si="2">E4+E7</f>
        <v>0.14000000000000001</v>
      </c>
      <c r="F9" s="5"/>
      <c r="G9" s="13">
        <f t="shared" ref="G9:I9" si="3">G4+G7</f>
        <v>25.878959999999999</v>
      </c>
      <c r="H9" s="35">
        <f t="shared" si="3"/>
        <v>26.42896</v>
      </c>
      <c r="I9" s="5">
        <f t="shared" si="3"/>
        <v>-0.55000000000000071</v>
      </c>
      <c r="J9" s="8">
        <f t="shared" ref="J9:P9" si="4">+J4+J7</f>
        <v>9</v>
      </c>
      <c r="K9" s="8">
        <f t="shared" si="4"/>
        <v>8.5</v>
      </c>
      <c r="L9" s="8">
        <f t="shared" si="4"/>
        <v>1</v>
      </c>
      <c r="M9" s="8">
        <f t="shared" si="4"/>
        <v>0.5</v>
      </c>
      <c r="N9" s="8">
        <f t="shared" si="4"/>
        <v>1</v>
      </c>
      <c r="O9" s="8">
        <f t="shared" si="4"/>
        <v>0.5</v>
      </c>
      <c r="P9" s="8">
        <f t="shared" si="4"/>
        <v>0.5</v>
      </c>
      <c r="Q9" s="8">
        <f>+Q4+Q7</f>
        <v>1</v>
      </c>
      <c r="R9" s="8">
        <f>+R4+R7</f>
        <v>0</v>
      </c>
      <c r="S9" s="8">
        <f t="shared" ref="S9:T9" si="5">+S4+S7</f>
        <v>2</v>
      </c>
      <c r="T9" s="8">
        <f t="shared" si="5"/>
        <v>1</v>
      </c>
      <c r="U9" s="8">
        <f t="shared" ref="U9" si="6">+U4+U7</f>
        <v>0</v>
      </c>
    </row>
    <row r="10" spans="1:21" x14ac:dyDescent="0.3">
      <c r="A10" s="6"/>
    </row>
    <row r="11" spans="1:21" x14ac:dyDescent="0.3">
      <c r="A11" s="36" t="s">
        <v>3</v>
      </c>
      <c r="B11" s="5"/>
      <c r="C11" s="5" t="s">
        <v>6</v>
      </c>
      <c r="D11" s="5" t="s">
        <v>7</v>
      </c>
      <c r="E11" s="5" t="s">
        <v>27</v>
      </c>
      <c r="F11" s="5" t="s">
        <v>28</v>
      </c>
      <c r="G11" s="5" t="s">
        <v>22</v>
      </c>
      <c r="H11" s="5" t="s">
        <v>19</v>
      </c>
      <c r="I11" s="5" t="s">
        <v>11</v>
      </c>
      <c r="J11" s="7">
        <v>45488</v>
      </c>
      <c r="K11" s="7">
        <v>45512</v>
      </c>
      <c r="L11" s="7">
        <v>45541</v>
      </c>
      <c r="M11" s="7">
        <v>45545</v>
      </c>
      <c r="N11" s="7">
        <v>45563</v>
      </c>
      <c r="O11" s="7">
        <v>45567</v>
      </c>
      <c r="P11" s="7">
        <v>45569</v>
      </c>
      <c r="Q11" s="7">
        <v>45572</v>
      </c>
      <c r="R11" s="7">
        <v>45574</v>
      </c>
      <c r="S11" s="7">
        <v>45580</v>
      </c>
      <c r="T11" s="7">
        <v>45581</v>
      </c>
      <c r="U11" s="7">
        <v>45701</v>
      </c>
    </row>
    <row r="12" spans="1:21" x14ac:dyDescent="0.3">
      <c r="A12" s="36"/>
      <c r="B12" s="5" t="s">
        <v>18</v>
      </c>
      <c r="C12" s="5">
        <f>42.5-17</f>
        <v>25.5</v>
      </c>
      <c r="D12" s="5"/>
      <c r="E12" s="5"/>
      <c r="F12" s="5"/>
      <c r="G12" s="5">
        <f>+C12+D12+E12+F12</f>
        <v>25.5</v>
      </c>
      <c r="H12" s="5">
        <f>SUM(J12:U12)</f>
        <v>28.5</v>
      </c>
      <c r="I12" s="5">
        <f t="shared" ref="I12" si="7">SUM(I13:I14)</f>
        <v>-3</v>
      </c>
      <c r="J12" s="8">
        <v>9</v>
      </c>
      <c r="K12" s="8">
        <v>1</v>
      </c>
      <c r="L12" s="8">
        <v>1</v>
      </c>
      <c r="M12" s="8">
        <v>2.1</v>
      </c>
      <c r="N12" s="8">
        <v>2.9</v>
      </c>
      <c r="O12" s="8">
        <v>1</v>
      </c>
      <c r="P12" s="8">
        <v>2</v>
      </c>
      <c r="Q12" s="8">
        <v>1</v>
      </c>
      <c r="R12" s="8">
        <v>1.5</v>
      </c>
      <c r="S12" s="8">
        <v>2.2999999999999998</v>
      </c>
      <c r="T12" s="8">
        <v>1.7</v>
      </c>
      <c r="U12" s="8">
        <v>3</v>
      </c>
    </row>
    <row r="13" spans="1:21" x14ac:dyDescent="0.3">
      <c r="A13" s="36"/>
      <c r="B13" s="9" t="s">
        <v>4</v>
      </c>
      <c r="C13" s="9">
        <v>24</v>
      </c>
      <c r="D13" s="10"/>
      <c r="E13" s="10"/>
      <c r="F13" s="10"/>
      <c r="G13" s="19">
        <f>+C13+D13+E13+F13</f>
        <v>24</v>
      </c>
      <c r="H13" s="9">
        <f>SUM(J13:U13)</f>
        <v>27</v>
      </c>
      <c r="I13" s="9">
        <f>+G13-H13</f>
        <v>-3</v>
      </c>
      <c r="J13" s="9">
        <v>9</v>
      </c>
      <c r="K13" s="9">
        <v>1</v>
      </c>
      <c r="L13" s="9">
        <v>0.5</v>
      </c>
      <c r="M13" s="9">
        <v>1.1000000000000001</v>
      </c>
      <c r="N13" s="9">
        <v>2.9</v>
      </c>
      <c r="O13" s="9">
        <v>1</v>
      </c>
      <c r="P13" s="9">
        <v>2</v>
      </c>
      <c r="Q13" s="9">
        <v>1</v>
      </c>
      <c r="R13" s="9">
        <v>1.5</v>
      </c>
      <c r="S13" s="9">
        <v>2.2999999999999998</v>
      </c>
      <c r="T13" s="9">
        <v>1.7</v>
      </c>
      <c r="U13" s="9">
        <v>3</v>
      </c>
    </row>
    <row r="14" spans="1:21" x14ac:dyDescent="0.3">
      <c r="A14" s="36"/>
      <c r="B14" s="9" t="s">
        <v>14</v>
      </c>
      <c r="C14" s="9">
        <v>1.5</v>
      </c>
      <c r="D14" s="10"/>
      <c r="E14" s="10"/>
      <c r="F14" s="10"/>
      <c r="G14" s="19">
        <f>+C14+D14+E14+F14</f>
        <v>1.5</v>
      </c>
      <c r="H14" s="9">
        <f>SUM(J14:S14)</f>
        <v>1.5</v>
      </c>
      <c r="I14" s="9">
        <f>+G14-H14</f>
        <v>0</v>
      </c>
      <c r="J14" s="9"/>
      <c r="K14" s="9"/>
      <c r="L14" s="9">
        <v>0.5</v>
      </c>
      <c r="M14" s="9">
        <v>1</v>
      </c>
      <c r="N14" s="9"/>
      <c r="O14" s="9"/>
      <c r="P14" s="9"/>
      <c r="Q14" s="9"/>
      <c r="R14" s="9"/>
      <c r="S14" s="9"/>
      <c r="T14" s="9"/>
      <c r="U14" s="9"/>
    </row>
    <row r="15" spans="1:21" x14ac:dyDescent="0.3">
      <c r="A15" s="36"/>
      <c r="B15" s="5" t="s">
        <v>5</v>
      </c>
      <c r="C15" s="5">
        <v>34.5</v>
      </c>
      <c r="D15" s="5">
        <f>1.25+0.145</f>
        <v>1.395</v>
      </c>
      <c r="E15" s="5">
        <f>0.11</f>
        <v>0.11</v>
      </c>
      <c r="F15" s="15">
        <v>4.9526199999999999E-2</v>
      </c>
      <c r="G15" s="15">
        <f>+C15+D15+E15+F15</f>
        <v>36.054526200000005</v>
      </c>
      <c r="H15" s="15">
        <f>14.5+0.145+0.0495262</f>
        <v>14.6945262</v>
      </c>
      <c r="I15" s="15">
        <f>+G15-H15</f>
        <v>21.360000000000007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3">
      <c r="A16" s="36"/>
      <c r="B16" s="5" t="s">
        <v>10</v>
      </c>
      <c r="C16" s="5">
        <f>C12+C15</f>
        <v>60</v>
      </c>
      <c r="D16" s="5">
        <f t="shared" ref="D16:F16" si="8">D12+D15</f>
        <v>1.395</v>
      </c>
      <c r="E16" s="5">
        <f t="shared" si="8"/>
        <v>0.11</v>
      </c>
      <c r="F16" s="15">
        <f t="shared" si="8"/>
        <v>4.9526199999999999E-2</v>
      </c>
      <c r="G16" s="15">
        <f t="shared" ref="G16" si="9">G12+G15</f>
        <v>61.554526200000005</v>
      </c>
      <c r="H16" s="15">
        <f t="shared" ref="H16" si="10">H12+H15</f>
        <v>43.194526199999999</v>
      </c>
      <c r="I16" s="15">
        <f t="shared" ref="I16" si="11">I12+I15</f>
        <v>18.360000000000007</v>
      </c>
      <c r="J16" s="8">
        <f t="shared" ref="J16:S16" si="12">+J12+J15</f>
        <v>9</v>
      </c>
      <c r="K16" s="8">
        <f t="shared" si="12"/>
        <v>1</v>
      </c>
      <c r="L16" s="8">
        <f t="shared" si="12"/>
        <v>1</v>
      </c>
      <c r="M16" s="8">
        <f t="shared" si="12"/>
        <v>2.1</v>
      </c>
      <c r="N16" s="8">
        <f t="shared" si="12"/>
        <v>2.9</v>
      </c>
      <c r="O16" s="8">
        <f t="shared" si="12"/>
        <v>1</v>
      </c>
      <c r="P16" s="8">
        <f t="shared" si="12"/>
        <v>2</v>
      </c>
      <c r="Q16" s="8">
        <f t="shared" si="12"/>
        <v>1</v>
      </c>
      <c r="R16" s="8">
        <f t="shared" si="12"/>
        <v>1.5</v>
      </c>
      <c r="S16" s="8">
        <f t="shared" si="12"/>
        <v>2.2999999999999998</v>
      </c>
      <c r="T16" s="8">
        <f t="shared" ref="T16:U16" si="13">+T12+T15</f>
        <v>1.7</v>
      </c>
      <c r="U16" s="8">
        <f t="shared" si="13"/>
        <v>3</v>
      </c>
    </row>
    <row r="17" spans="1:9" x14ac:dyDescent="0.3">
      <c r="H17" s="18"/>
      <c r="I17" s="18"/>
    </row>
    <row r="18" spans="1:9" x14ac:dyDescent="0.3">
      <c r="A18" s="36" t="s">
        <v>20</v>
      </c>
      <c r="B18" s="5"/>
      <c r="C18" s="5" t="s">
        <v>6</v>
      </c>
      <c r="D18" s="5" t="s">
        <v>7</v>
      </c>
      <c r="E18" s="5" t="s">
        <v>27</v>
      </c>
      <c r="F18" s="5" t="s">
        <v>28</v>
      </c>
      <c r="G18" s="5" t="s">
        <v>22</v>
      </c>
      <c r="H18" s="15" t="s">
        <v>19</v>
      </c>
      <c r="I18" s="15" t="s">
        <v>11</v>
      </c>
    </row>
    <row r="19" spans="1:9" x14ac:dyDescent="0.3">
      <c r="A19" s="36"/>
      <c r="B19" s="5" t="s">
        <v>18</v>
      </c>
      <c r="C19" s="5">
        <f>SUM(C20:C21)</f>
        <v>42.5</v>
      </c>
      <c r="D19" s="15">
        <f t="shared" ref="D19:F19" si="14">SUM(D20:D21)</f>
        <v>0.73895999999999995</v>
      </c>
      <c r="E19" s="5">
        <f t="shared" si="14"/>
        <v>0.14000000000000001</v>
      </c>
      <c r="F19" s="5">
        <f t="shared" si="14"/>
        <v>0</v>
      </c>
      <c r="G19" s="15">
        <f>+G4+G12</f>
        <v>43.378959999999999</v>
      </c>
      <c r="H19" s="15">
        <f>+H12+H4</f>
        <v>46.378959999999999</v>
      </c>
      <c r="I19" s="15">
        <f t="shared" ref="I19" si="15">SUM(I20:I21)</f>
        <v>-3</v>
      </c>
    </row>
    <row r="20" spans="1:9" x14ac:dyDescent="0.3">
      <c r="A20" s="36"/>
      <c r="B20" s="9" t="s">
        <v>4</v>
      </c>
      <c r="C20" s="9">
        <f>C5+C13</f>
        <v>41</v>
      </c>
      <c r="D20" s="16">
        <f t="shared" ref="D20:F20" si="16">D5+D13</f>
        <v>0.73895999999999995</v>
      </c>
      <c r="E20" s="9">
        <f t="shared" si="16"/>
        <v>0.14000000000000001</v>
      </c>
      <c r="F20" s="9">
        <f t="shared" si="16"/>
        <v>0</v>
      </c>
      <c r="G20" s="16">
        <f>G5+G13</f>
        <v>41.878959999999999</v>
      </c>
      <c r="H20" s="16">
        <f t="shared" ref="H20:I20" si="17">H5+H13</f>
        <v>44.878959999999999</v>
      </c>
      <c r="I20" s="16">
        <f t="shared" si="17"/>
        <v>-3</v>
      </c>
    </row>
    <row r="21" spans="1:9" x14ac:dyDescent="0.3">
      <c r="A21" s="36"/>
      <c r="B21" s="9" t="s">
        <v>14</v>
      </c>
      <c r="C21" s="9">
        <f>C6+C14</f>
        <v>1.5</v>
      </c>
      <c r="D21" s="16">
        <f t="shared" ref="D21:F21" si="18">D6+D14</f>
        <v>0</v>
      </c>
      <c r="E21" s="9">
        <f t="shared" si="18"/>
        <v>0</v>
      </c>
      <c r="F21" s="9">
        <f t="shared" si="18"/>
        <v>0</v>
      </c>
      <c r="G21" s="16">
        <f>G6+G14</f>
        <v>1.5</v>
      </c>
      <c r="H21" s="16">
        <f>H6+H14</f>
        <v>1.5</v>
      </c>
      <c r="I21" s="16">
        <f t="shared" ref="I21" si="19">I6+I14</f>
        <v>0</v>
      </c>
    </row>
    <row r="22" spans="1:9" x14ac:dyDescent="0.3">
      <c r="A22" s="36"/>
      <c r="B22" s="5" t="s">
        <v>5</v>
      </c>
      <c r="C22" s="5">
        <f>C7+C15</f>
        <v>42.5</v>
      </c>
      <c r="D22" s="15">
        <f t="shared" ref="D22:F22" si="20">D7+D15</f>
        <v>1.9450000000000001</v>
      </c>
      <c r="E22" s="15">
        <f t="shared" si="20"/>
        <v>0.11</v>
      </c>
      <c r="F22" s="15">
        <f t="shared" si="20"/>
        <v>4.9526199999999999E-2</v>
      </c>
      <c r="G22" s="15">
        <f>G7+G15</f>
        <v>44.054526200000005</v>
      </c>
      <c r="H22" s="15">
        <f>H7+H15</f>
        <v>23.244526200000003</v>
      </c>
      <c r="I22" s="15">
        <f t="shared" ref="I22" si="21">I7+I15</f>
        <v>20.810000000000006</v>
      </c>
    </row>
    <row r="23" spans="1:9" x14ac:dyDescent="0.3">
      <c r="A23" s="36"/>
      <c r="B23" s="5" t="s">
        <v>10</v>
      </c>
      <c r="C23" s="5">
        <f t="shared" ref="C23:G23" si="22">C9+C16</f>
        <v>85</v>
      </c>
      <c r="D23" s="15">
        <f t="shared" si="22"/>
        <v>2.6839599999999999</v>
      </c>
      <c r="E23" s="15">
        <f t="shared" si="22"/>
        <v>0.25</v>
      </c>
      <c r="F23" s="15">
        <f t="shared" si="22"/>
        <v>4.9526199999999999E-2</v>
      </c>
      <c r="G23" s="15">
        <f t="shared" si="22"/>
        <v>87.433486200000004</v>
      </c>
      <c r="H23" s="15">
        <f t="shared" ref="H23:I23" si="23">H9+H16</f>
        <v>69.623486200000002</v>
      </c>
      <c r="I23" s="15">
        <f t="shared" si="23"/>
        <v>17.810000000000006</v>
      </c>
    </row>
  </sheetData>
  <mergeCells count="4">
    <mergeCell ref="A18:A23"/>
    <mergeCell ref="J1:S1"/>
    <mergeCell ref="A11:A16"/>
    <mergeCell ref="A3:A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255F-64F8-4592-9CBA-E205B287D6A4}">
  <dimension ref="A1:J19"/>
  <sheetViews>
    <sheetView tabSelected="1" workbookViewId="0">
      <selection activeCell="F10" sqref="F10"/>
    </sheetView>
  </sheetViews>
  <sheetFormatPr defaultRowHeight="14.4" x14ac:dyDescent="0.3"/>
  <cols>
    <col min="1" max="1" width="31.21875" bestFit="1" customWidth="1"/>
    <col min="2" max="2" width="13.109375" bestFit="1" customWidth="1"/>
    <col min="3" max="3" width="13.109375" style="31" customWidth="1"/>
    <col min="4" max="6" width="13.109375" customWidth="1"/>
    <col min="7" max="7" width="14.88671875" bestFit="1" customWidth="1"/>
    <col min="8" max="8" width="14.88671875" customWidth="1"/>
    <col min="9" max="9" width="9.33203125" bestFit="1" customWidth="1"/>
    <col min="14" max="14" width="10" bestFit="1" customWidth="1"/>
  </cols>
  <sheetData>
    <row r="1" spans="1:10" ht="54" x14ac:dyDescent="0.3">
      <c r="A1" s="13" t="s">
        <v>22</v>
      </c>
      <c r="B1" s="13" t="s">
        <v>22</v>
      </c>
      <c r="C1" s="32" t="s">
        <v>44</v>
      </c>
      <c r="D1" s="13" t="s">
        <v>45</v>
      </c>
      <c r="E1" s="13" t="s">
        <v>2</v>
      </c>
      <c r="F1" s="13" t="s">
        <v>3</v>
      </c>
      <c r="G1" s="13" t="s">
        <v>19</v>
      </c>
      <c r="H1" s="42" t="s">
        <v>47</v>
      </c>
      <c r="I1" s="13" t="s">
        <v>11</v>
      </c>
    </row>
    <row r="2" spans="1:10" ht="18" x14ac:dyDescent="0.3">
      <c r="A2" s="13" t="s">
        <v>23</v>
      </c>
      <c r="B2" s="13">
        <v>42.5</v>
      </c>
      <c r="C2" s="32">
        <v>0.73895999999999995</v>
      </c>
      <c r="D2" s="13">
        <v>0.14000000000000001</v>
      </c>
      <c r="E2" s="33">
        <f>+Summary!H4+0</f>
        <v>17.878959999999999</v>
      </c>
      <c r="F2" s="33">
        <f>+Summary!H12+0</f>
        <v>28.5</v>
      </c>
      <c r="G2" s="34">
        <f>+E2+F2</f>
        <v>46.378959999999999</v>
      </c>
      <c r="H2" s="34">
        <f>+G2-C2</f>
        <v>45.64</v>
      </c>
      <c r="I2" s="34">
        <f>+B2+C2+D2-G2</f>
        <v>-3</v>
      </c>
    </row>
    <row r="3" spans="1:10" ht="18" x14ac:dyDescent="0.3">
      <c r="A3" s="13" t="s">
        <v>24</v>
      </c>
      <c r="B3" s="13">
        <f>42.5+'Other land &amp; plots'!G75+0.74+0.05</f>
        <v>54.888269999999999</v>
      </c>
      <c r="C3" s="32">
        <f>0.55+1.25+0.145</f>
        <v>1.9450000000000001</v>
      </c>
      <c r="D3" s="13">
        <v>0.11</v>
      </c>
      <c r="E3" s="33">
        <f>+Summary!H7+0.7</f>
        <v>9.25</v>
      </c>
      <c r="F3" s="33">
        <f>+Summary!H15+'Other land &amp; plots'!H74+'Other land &amp; plots'!D84-0.7</f>
        <v>25.533828200000002</v>
      </c>
      <c r="G3" s="34">
        <f>+E3+F3</f>
        <v>34.783828200000002</v>
      </c>
      <c r="H3" s="34">
        <f>+G3-C3</f>
        <v>32.838828200000002</v>
      </c>
      <c r="I3" s="34">
        <f>+B3+C3+D3-G3</f>
        <v>22.159441799999996</v>
      </c>
      <c r="J3" s="26"/>
    </row>
    <row r="4" spans="1:10" ht="18" x14ac:dyDescent="0.3">
      <c r="A4" s="13" t="s">
        <v>10</v>
      </c>
      <c r="B4" s="13">
        <f>SUM(B2:B3)</f>
        <v>97.388270000000006</v>
      </c>
      <c r="C4" s="32"/>
      <c r="D4" s="13"/>
      <c r="E4" s="32">
        <f t="shared" ref="E4:I4" si="0">SUM(E2:E3)</f>
        <v>27.128959999999999</v>
      </c>
      <c r="F4" s="32">
        <f t="shared" si="0"/>
        <v>54.033828200000002</v>
      </c>
      <c r="G4" s="32">
        <f t="shared" si="0"/>
        <v>81.162788199999994</v>
      </c>
      <c r="H4" s="32">
        <f t="shared" si="0"/>
        <v>78.478828200000009</v>
      </c>
      <c r="I4" s="32">
        <f t="shared" si="0"/>
        <v>19.159441799999996</v>
      </c>
    </row>
    <row r="7" spans="1:10" ht="18" x14ac:dyDescent="0.3">
      <c r="A7" s="11"/>
      <c r="B7" s="11"/>
      <c r="C7" s="30"/>
      <c r="D7" s="11"/>
      <c r="E7" s="11"/>
      <c r="F7" s="11"/>
      <c r="G7" s="11"/>
      <c r="H7" s="11"/>
      <c r="I7" s="11"/>
    </row>
    <row r="8" spans="1:10" ht="18" x14ac:dyDescent="0.3">
      <c r="A8" s="11"/>
      <c r="B8" s="11"/>
      <c r="C8" s="30"/>
      <c r="D8" s="11"/>
      <c r="E8" s="27"/>
      <c r="F8" s="27"/>
      <c r="G8" s="27"/>
      <c r="H8" s="27"/>
      <c r="I8" s="27"/>
    </row>
    <row r="9" spans="1:10" ht="18" x14ac:dyDescent="0.3">
      <c r="A9" s="11"/>
      <c r="B9" s="29"/>
      <c r="C9" s="30"/>
      <c r="D9" s="29"/>
      <c r="E9" s="27"/>
      <c r="F9" s="27"/>
      <c r="G9" s="27"/>
      <c r="H9" s="27"/>
      <c r="I9" s="27"/>
    </row>
    <row r="10" spans="1:10" ht="18" x14ac:dyDescent="0.3">
      <c r="A10" s="11"/>
      <c r="B10" s="11"/>
      <c r="C10" s="30"/>
      <c r="D10" s="11"/>
      <c r="E10" s="28"/>
      <c r="F10" s="28"/>
      <c r="G10" s="28"/>
      <c r="H10" s="28"/>
      <c r="I10" s="28"/>
    </row>
    <row r="12" spans="1:10" ht="18" x14ac:dyDescent="0.3">
      <c r="A12" s="11"/>
    </row>
    <row r="14" spans="1:10" ht="18" x14ac:dyDescent="0.3">
      <c r="A14" s="11"/>
      <c r="B14" s="27"/>
      <c r="C14" s="27"/>
      <c r="D14" s="27"/>
      <c r="F14" s="27"/>
    </row>
    <row r="15" spans="1:10" ht="18" x14ac:dyDescent="0.3">
      <c r="A15" s="11"/>
      <c r="B15" s="27"/>
      <c r="C15" s="27"/>
      <c r="D15" s="27"/>
      <c r="F15" s="27"/>
    </row>
    <row r="16" spans="1:10" ht="18" x14ac:dyDescent="0.3">
      <c r="A16" s="11"/>
      <c r="B16" s="27"/>
      <c r="C16" s="27"/>
      <c r="D16" s="27"/>
      <c r="F16" s="27"/>
    </row>
    <row r="17" spans="1:9" ht="18" x14ac:dyDescent="0.3">
      <c r="A17" s="11"/>
      <c r="B17" s="27"/>
      <c r="C17" s="27"/>
      <c r="D17" s="27"/>
      <c r="F17" s="27"/>
    </row>
    <row r="18" spans="1:9" ht="18" x14ac:dyDescent="0.3">
      <c r="A18" s="11"/>
      <c r="F18" s="28"/>
      <c r="G18" s="26"/>
      <c r="H18" s="26"/>
      <c r="I18" s="26"/>
    </row>
    <row r="19" spans="1:9" x14ac:dyDescent="0.3">
      <c r="G19" s="26"/>
      <c r="H19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F016-6EA1-45CB-94DB-A727113D73F3}">
  <dimension ref="A1:I84"/>
  <sheetViews>
    <sheetView workbookViewId="0">
      <selection activeCell="G75" sqref="G75"/>
    </sheetView>
  </sheetViews>
  <sheetFormatPr defaultRowHeight="14.4" x14ac:dyDescent="0.3"/>
  <cols>
    <col min="1" max="1" width="31.21875" bestFit="1" customWidth="1"/>
    <col min="2" max="2" width="6.77734375" bestFit="1" customWidth="1"/>
    <col min="4" max="4" width="6.77734375" bestFit="1" customWidth="1"/>
    <col min="5" max="5" width="14.21875" customWidth="1"/>
    <col min="6" max="6" width="11.5546875" bestFit="1" customWidth="1"/>
    <col min="7" max="7" width="13.109375" bestFit="1" customWidth="1"/>
    <col min="8" max="8" width="12.5546875" bestFit="1" customWidth="1"/>
  </cols>
  <sheetData>
    <row r="1" spans="1:9" ht="18" x14ac:dyDescent="0.3">
      <c r="A1" s="5" t="s">
        <v>0</v>
      </c>
      <c r="B1" s="5" t="s">
        <v>29</v>
      </c>
      <c r="C1" s="6"/>
      <c r="D1" s="6"/>
      <c r="E1" s="6"/>
      <c r="F1" s="6"/>
      <c r="G1" s="6"/>
      <c r="H1" s="6"/>
      <c r="I1" s="6"/>
    </row>
    <row r="2" spans="1:9" ht="18" x14ac:dyDescent="0.3">
      <c r="A2" s="11"/>
      <c r="B2" s="6"/>
      <c r="C2" s="6"/>
      <c r="D2" s="6"/>
      <c r="E2" s="6"/>
      <c r="F2" s="6"/>
      <c r="G2" s="6"/>
      <c r="H2" s="6"/>
      <c r="I2" s="6"/>
    </row>
    <row r="3" spans="1:9" ht="18" x14ac:dyDescent="0.3">
      <c r="A3" s="36" t="s">
        <v>2</v>
      </c>
      <c r="B3" s="5"/>
      <c r="C3" s="5" t="s">
        <v>6</v>
      </c>
      <c r="D3" s="5" t="s">
        <v>7</v>
      </c>
      <c r="E3" s="5" t="s">
        <v>27</v>
      </c>
      <c r="F3" s="5" t="s">
        <v>28</v>
      </c>
      <c r="G3" s="5" t="s">
        <v>22</v>
      </c>
      <c r="H3" s="5" t="s">
        <v>19</v>
      </c>
      <c r="I3" s="5" t="s">
        <v>11</v>
      </c>
    </row>
    <row r="4" spans="1:9" ht="18" x14ac:dyDescent="0.35">
      <c r="A4" s="36"/>
      <c r="B4" s="5" t="s">
        <v>18</v>
      </c>
      <c r="C4" s="21">
        <v>0</v>
      </c>
      <c r="D4" s="21">
        <v>0</v>
      </c>
      <c r="E4" s="21">
        <v>0</v>
      </c>
      <c r="F4" s="21"/>
      <c r="G4" s="21">
        <f>+C4+D4+E4+F4</f>
        <v>0</v>
      </c>
      <c r="H4" s="21">
        <f>SUM(J4:U4)</f>
        <v>0</v>
      </c>
      <c r="I4" s="21">
        <f>+G4-H4</f>
        <v>0</v>
      </c>
    </row>
    <row r="5" spans="1:9" ht="18" x14ac:dyDescent="0.35">
      <c r="A5" s="36"/>
      <c r="B5" s="5" t="s">
        <v>5</v>
      </c>
      <c r="C5" s="21">
        <v>0.7</v>
      </c>
      <c r="D5" s="21">
        <v>0</v>
      </c>
      <c r="E5" s="21">
        <v>0</v>
      </c>
      <c r="F5" s="21"/>
      <c r="G5" s="21">
        <f>+C5+D5+E5</f>
        <v>0.7</v>
      </c>
      <c r="H5" s="21">
        <v>0.7</v>
      </c>
      <c r="I5" s="21">
        <f>+G5-H5</f>
        <v>0</v>
      </c>
    </row>
    <row r="6" spans="1:9" ht="18" x14ac:dyDescent="0.35">
      <c r="A6" s="36"/>
      <c r="B6" s="5" t="s">
        <v>10</v>
      </c>
      <c r="C6" s="21">
        <f>C4+C5</f>
        <v>0.7</v>
      </c>
      <c r="D6" s="21">
        <f>D4+D5</f>
        <v>0</v>
      </c>
      <c r="E6" s="21">
        <f>E4+E5</f>
        <v>0</v>
      </c>
      <c r="F6" s="21"/>
      <c r="G6" s="21">
        <f>G4+G5</f>
        <v>0.7</v>
      </c>
      <c r="H6" s="21">
        <f>H4+H5</f>
        <v>0.7</v>
      </c>
      <c r="I6" s="21">
        <f>I4+I5</f>
        <v>0</v>
      </c>
    </row>
    <row r="7" spans="1:9" ht="18" x14ac:dyDescent="0.35">
      <c r="A7" s="6"/>
      <c r="B7" s="6"/>
      <c r="C7" s="22"/>
      <c r="D7" s="22"/>
      <c r="E7" s="22"/>
      <c r="F7" s="22"/>
      <c r="G7" s="22"/>
      <c r="H7" s="22"/>
      <c r="I7" s="22"/>
    </row>
    <row r="8" spans="1:9" ht="18" x14ac:dyDescent="0.35">
      <c r="A8" s="36" t="s">
        <v>3</v>
      </c>
      <c r="B8" s="5"/>
      <c r="C8" s="21" t="s">
        <v>6</v>
      </c>
      <c r="D8" s="21" t="s">
        <v>7</v>
      </c>
      <c r="E8" s="21" t="s">
        <v>27</v>
      </c>
      <c r="F8" s="21" t="s">
        <v>28</v>
      </c>
      <c r="G8" s="21" t="s">
        <v>22</v>
      </c>
      <c r="H8" s="21" t="s">
        <v>19</v>
      </c>
      <c r="I8" s="21" t="s">
        <v>11</v>
      </c>
    </row>
    <row r="9" spans="1:9" ht="18" x14ac:dyDescent="0.35">
      <c r="A9" s="36"/>
      <c r="B9" s="5" t="s">
        <v>18</v>
      </c>
      <c r="C9" s="21">
        <v>0</v>
      </c>
      <c r="D9" s="21"/>
      <c r="E9" s="21"/>
      <c r="F9" s="21"/>
      <c r="G9" s="21">
        <f>+C9+D9+E9+F9</f>
        <v>0</v>
      </c>
      <c r="H9" s="21">
        <f>SUM(J9:T9)</f>
        <v>0</v>
      </c>
      <c r="I9" s="21">
        <f>+G9-H9</f>
        <v>0</v>
      </c>
    </row>
    <row r="10" spans="1:9" ht="18" x14ac:dyDescent="0.35">
      <c r="A10" s="36"/>
      <c r="B10" s="5" t="s">
        <v>5</v>
      </c>
      <c r="C10" s="21">
        <v>4</v>
      </c>
      <c r="D10" s="21">
        <v>0</v>
      </c>
      <c r="E10" s="21">
        <v>0</v>
      </c>
      <c r="F10" s="21">
        <v>0</v>
      </c>
      <c r="G10" s="21">
        <f>+C10+D10+E10+F10</f>
        <v>4</v>
      </c>
      <c r="H10" s="21">
        <v>4</v>
      </c>
      <c r="I10" s="21">
        <f>+G10-H10</f>
        <v>0</v>
      </c>
    </row>
    <row r="11" spans="1:9" ht="18" x14ac:dyDescent="0.35">
      <c r="A11" s="36"/>
      <c r="B11" s="5" t="s">
        <v>10</v>
      </c>
      <c r="C11" s="21">
        <f t="shared" ref="C11:I11" si="0">C9+C10</f>
        <v>4</v>
      </c>
      <c r="D11" s="21">
        <f t="shared" si="0"/>
        <v>0</v>
      </c>
      <c r="E11" s="21">
        <f t="shared" si="0"/>
        <v>0</v>
      </c>
      <c r="F11" s="21">
        <f t="shared" si="0"/>
        <v>0</v>
      </c>
      <c r="G11" s="21">
        <f t="shared" si="0"/>
        <v>4</v>
      </c>
      <c r="H11" s="21">
        <f t="shared" si="0"/>
        <v>4</v>
      </c>
      <c r="I11" s="21">
        <f t="shared" si="0"/>
        <v>0</v>
      </c>
    </row>
    <row r="12" spans="1:9" ht="18" x14ac:dyDescent="0.35">
      <c r="A12" s="11"/>
      <c r="B12" s="6"/>
      <c r="C12" s="22"/>
      <c r="D12" s="22"/>
      <c r="E12" s="22"/>
      <c r="F12" s="22"/>
      <c r="G12" s="22"/>
      <c r="H12" s="22"/>
      <c r="I12" s="22"/>
    </row>
    <row r="13" spans="1:9" ht="18" x14ac:dyDescent="0.35">
      <c r="A13" s="36" t="s">
        <v>20</v>
      </c>
      <c r="B13" s="5"/>
      <c r="C13" s="21" t="s">
        <v>6</v>
      </c>
      <c r="D13" s="21" t="s">
        <v>7</v>
      </c>
      <c r="E13" s="21" t="s">
        <v>27</v>
      </c>
      <c r="F13" s="21" t="s">
        <v>28</v>
      </c>
      <c r="G13" s="21" t="s">
        <v>22</v>
      </c>
      <c r="H13" s="21" t="s">
        <v>19</v>
      </c>
      <c r="I13" s="21" t="s">
        <v>11</v>
      </c>
    </row>
    <row r="14" spans="1:9" ht="18" x14ac:dyDescent="0.35">
      <c r="A14" s="36"/>
      <c r="B14" s="5" t="s">
        <v>18</v>
      </c>
      <c r="C14" s="21">
        <f t="shared" ref="C14:I14" si="1">C4+C9</f>
        <v>0</v>
      </c>
      <c r="D14" s="21">
        <f t="shared" si="1"/>
        <v>0</v>
      </c>
      <c r="E14" s="21">
        <f t="shared" si="1"/>
        <v>0</v>
      </c>
      <c r="F14" s="21">
        <f t="shared" si="1"/>
        <v>0</v>
      </c>
      <c r="G14" s="21">
        <f t="shared" si="1"/>
        <v>0</v>
      </c>
      <c r="H14" s="21">
        <f t="shared" si="1"/>
        <v>0</v>
      </c>
      <c r="I14" s="21">
        <f t="shared" si="1"/>
        <v>0</v>
      </c>
    </row>
    <row r="15" spans="1:9" ht="18" x14ac:dyDescent="0.35">
      <c r="A15" s="36"/>
      <c r="B15" s="5" t="s">
        <v>5</v>
      </c>
      <c r="C15" s="21">
        <f t="shared" ref="C15:E16" si="2">C5+C10</f>
        <v>4.7</v>
      </c>
      <c r="D15" s="21">
        <f t="shared" si="2"/>
        <v>0</v>
      </c>
      <c r="E15" s="21">
        <f t="shared" si="2"/>
        <v>0</v>
      </c>
      <c r="F15" s="21">
        <v>0</v>
      </c>
      <c r="G15" s="21">
        <f t="shared" ref="G15:I16" si="3">G5+G10</f>
        <v>4.7</v>
      </c>
      <c r="H15" s="21">
        <f t="shared" si="3"/>
        <v>4.7</v>
      </c>
      <c r="I15" s="21">
        <f t="shared" si="3"/>
        <v>0</v>
      </c>
    </row>
    <row r="16" spans="1:9" ht="18" x14ac:dyDescent="0.35">
      <c r="A16" s="36"/>
      <c r="B16" s="5" t="s">
        <v>10</v>
      </c>
      <c r="C16" s="21">
        <f t="shared" si="2"/>
        <v>4.7</v>
      </c>
      <c r="D16" s="21">
        <f t="shared" si="2"/>
        <v>0</v>
      </c>
      <c r="E16" s="21">
        <f t="shared" si="2"/>
        <v>0</v>
      </c>
      <c r="F16" s="21">
        <f>F6+F11</f>
        <v>0</v>
      </c>
      <c r="G16" s="21">
        <f t="shared" si="3"/>
        <v>4.7</v>
      </c>
      <c r="H16" s="21">
        <f t="shared" si="3"/>
        <v>4.7</v>
      </c>
      <c r="I16" s="21">
        <f t="shared" si="3"/>
        <v>0</v>
      </c>
    </row>
    <row r="17" spans="1:9" x14ac:dyDescent="0.3">
      <c r="C17" s="23"/>
      <c r="D17" s="23"/>
      <c r="E17" s="23"/>
      <c r="F17" s="23"/>
      <c r="G17" s="23"/>
      <c r="H17" s="23"/>
      <c r="I17" s="23"/>
    </row>
    <row r="18" spans="1:9" ht="18" x14ac:dyDescent="0.35">
      <c r="A18" s="40" t="s">
        <v>33</v>
      </c>
      <c r="B18" s="5"/>
      <c r="C18" s="21" t="s">
        <v>6</v>
      </c>
      <c r="D18" s="21" t="s">
        <v>7</v>
      </c>
      <c r="E18" s="21" t="s">
        <v>27</v>
      </c>
      <c r="F18" s="21" t="s">
        <v>28</v>
      </c>
      <c r="G18" s="21" t="s">
        <v>22</v>
      </c>
      <c r="H18" s="21" t="s">
        <v>19</v>
      </c>
      <c r="I18" s="21" t="s">
        <v>11</v>
      </c>
    </row>
    <row r="19" spans="1:9" ht="18" x14ac:dyDescent="0.35">
      <c r="A19" s="40"/>
      <c r="B19" s="5" t="s">
        <v>18</v>
      </c>
      <c r="C19" s="21">
        <v>0</v>
      </c>
      <c r="D19" s="21"/>
      <c r="E19" s="21"/>
      <c r="F19" s="21"/>
      <c r="G19" s="21">
        <f>+C19+D19+E19+F19</f>
        <v>0</v>
      </c>
      <c r="H19" s="21">
        <f>SUM(J19:T19)</f>
        <v>0</v>
      </c>
      <c r="I19" s="21">
        <f>+G19-H19</f>
        <v>0</v>
      </c>
    </row>
    <row r="20" spans="1:9" ht="18" x14ac:dyDescent="0.35">
      <c r="A20" s="40"/>
      <c r="B20" s="5" t="s">
        <v>5</v>
      </c>
      <c r="C20" s="21">
        <v>0.25</v>
      </c>
      <c r="D20" s="21">
        <v>2.5000000000000001E-4</v>
      </c>
      <c r="E20" s="21">
        <v>0</v>
      </c>
      <c r="F20" s="21">
        <v>0</v>
      </c>
      <c r="G20" s="21">
        <f>+C20+D20+E20+F20</f>
        <v>0.25024999999999997</v>
      </c>
      <c r="H20" s="21">
        <v>0.25024999999999997</v>
      </c>
      <c r="I20" s="21">
        <f>+G20-H20</f>
        <v>0</v>
      </c>
    </row>
    <row r="21" spans="1:9" ht="18" x14ac:dyDescent="0.35">
      <c r="A21" s="40"/>
      <c r="B21" s="5" t="s">
        <v>10</v>
      </c>
      <c r="C21" s="21">
        <f t="shared" ref="C21:I21" si="4">C19+C20</f>
        <v>0.25</v>
      </c>
      <c r="D21" s="21">
        <f t="shared" si="4"/>
        <v>2.5000000000000001E-4</v>
      </c>
      <c r="E21" s="21">
        <f t="shared" si="4"/>
        <v>0</v>
      </c>
      <c r="F21" s="21">
        <f t="shared" si="4"/>
        <v>0</v>
      </c>
      <c r="G21" s="21">
        <f t="shared" si="4"/>
        <v>0.25024999999999997</v>
      </c>
      <c r="H21" s="21">
        <f t="shared" si="4"/>
        <v>0.25024999999999997</v>
      </c>
      <c r="I21" s="21">
        <f t="shared" si="4"/>
        <v>0</v>
      </c>
    </row>
    <row r="22" spans="1:9" x14ac:dyDescent="0.3">
      <c r="C22" s="23"/>
      <c r="D22" s="23"/>
      <c r="E22" s="23"/>
      <c r="F22" s="23"/>
      <c r="G22" s="23"/>
      <c r="H22" s="23"/>
      <c r="I22" s="23"/>
    </row>
    <row r="23" spans="1:9" x14ac:dyDescent="0.3">
      <c r="C23" s="23"/>
      <c r="D23" s="23"/>
      <c r="E23" s="23"/>
      <c r="F23" s="23"/>
      <c r="G23" s="23"/>
      <c r="H23" s="23"/>
      <c r="I23" s="23"/>
    </row>
    <row r="24" spans="1:9" ht="18" x14ac:dyDescent="0.35">
      <c r="A24" s="40" t="s">
        <v>30</v>
      </c>
      <c r="B24" s="5"/>
      <c r="C24" s="21" t="s">
        <v>6</v>
      </c>
      <c r="D24" s="21" t="s">
        <v>7</v>
      </c>
      <c r="E24" s="21" t="s">
        <v>27</v>
      </c>
      <c r="F24" s="21" t="s">
        <v>28</v>
      </c>
      <c r="G24" s="21" t="s">
        <v>22</v>
      </c>
      <c r="H24" s="21" t="s">
        <v>19</v>
      </c>
      <c r="I24" s="21" t="s">
        <v>11</v>
      </c>
    </row>
    <row r="25" spans="1:9" ht="18" x14ac:dyDescent="0.35">
      <c r="A25" s="40"/>
      <c r="B25" s="5" t="s">
        <v>18</v>
      </c>
      <c r="C25" s="21">
        <v>0</v>
      </c>
      <c r="D25" s="21"/>
      <c r="E25" s="21"/>
      <c r="F25" s="21"/>
      <c r="G25" s="21">
        <f>+C25+D25+E25+F25</f>
        <v>0</v>
      </c>
      <c r="H25" s="21">
        <f>SUM(J25:T25)</f>
        <v>0</v>
      </c>
      <c r="I25" s="21">
        <f>+G25-H25</f>
        <v>0</v>
      </c>
    </row>
    <row r="26" spans="1:9" ht="18" x14ac:dyDescent="0.35">
      <c r="A26" s="40"/>
      <c r="B26" s="5" t="s">
        <v>5</v>
      </c>
      <c r="C26" s="21">
        <v>0.41310000000000002</v>
      </c>
      <c r="D26" s="21">
        <v>2.5000000000000001E-4</v>
      </c>
      <c r="E26" s="21">
        <v>0</v>
      </c>
      <c r="F26" s="21">
        <v>0</v>
      </c>
      <c r="G26" s="21">
        <f>+C26+D26+E26+F26</f>
        <v>0.41335</v>
      </c>
      <c r="H26" s="21">
        <v>0.41335</v>
      </c>
      <c r="I26" s="21">
        <f>+G26-H26</f>
        <v>0</v>
      </c>
    </row>
    <row r="27" spans="1:9" ht="18" x14ac:dyDescent="0.35">
      <c r="A27" s="40"/>
      <c r="B27" s="5" t="s">
        <v>10</v>
      </c>
      <c r="C27" s="21">
        <f t="shared" ref="C27:I27" si="5">C25+C26</f>
        <v>0.41310000000000002</v>
      </c>
      <c r="D27" s="21">
        <f t="shared" si="5"/>
        <v>2.5000000000000001E-4</v>
      </c>
      <c r="E27" s="21">
        <f t="shared" si="5"/>
        <v>0</v>
      </c>
      <c r="F27" s="21">
        <f t="shared" si="5"/>
        <v>0</v>
      </c>
      <c r="G27" s="21">
        <f t="shared" si="5"/>
        <v>0.41335</v>
      </c>
      <c r="H27" s="21">
        <f t="shared" si="5"/>
        <v>0.41335</v>
      </c>
      <c r="I27" s="21">
        <f t="shared" si="5"/>
        <v>0</v>
      </c>
    </row>
    <row r="28" spans="1:9" x14ac:dyDescent="0.3">
      <c r="C28" s="23"/>
      <c r="D28" s="23"/>
      <c r="E28" s="23"/>
      <c r="F28" s="23"/>
      <c r="G28" s="23"/>
      <c r="H28" s="23"/>
      <c r="I28" s="23"/>
    </row>
    <row r="29" spans="1:9" x14ac:dyDescent="0.3">
      <c r="C29" s="23"/>
      <c r="D29" s="23"/>
      <c r="E29" s="23"/>
      <c r="F29" s="23"/>
      <c r="G29" s="23"/>
      <c r="H29" s="23"/>
      <c r="I29" s="23"/>
    </row>
    <row r="30" spans="1:9" ht="18" x14ac:dyDescent="0.35">
      <c r="A30" s="40" t="s">
        <v>31</v>
      </c>
      <c r="B30" s="5"/>
      <c r="C30" s="21" t="s">
        <v>6</v>
      </c>
      <c r="D30" s="21" t="s">
        <v>7</v>
      </c>
      <c r="E30" s="21" t="s">
        <v>27</v>
      </c>
      <c r="F30" s="21" t="s">
        <v>28</v>
      </c>
      <c r="G30" s="21" t="s">
        <v>22</v>
      </c>
      <c r="H30" s="21" t="s">
        <v>19</v>
      </c>
      <c r="I30" s="21" t="s">
        <v>11</v>
      </c>
    </row>
    <row r="31" spans="1:9" ht="18" x14ac:dyDescent="0.35">
      <c r="A31" s="40"/>
      <c r="B31" s="5" t="s">
        <v>18</v>
      </c>
      <c r="C31" s="21">
        <v>0</v>
      </c>
      <c r="D31" s="21"/>
      <c r="E31" s="21"/>
      <c r="F31" s="21"/>
      <c r="G31" s="21">
        <f>+C31+D31+E31+F31</f>
        <v>0</v>
      </c>
      <c r="H31" s="21">
        <f>SUM(J31:T31)</f>
        <v>0</v>
      </c>
      <c r="I31" s="21">
        <f>+G31-H31</f>
        <v>0</v>
      </c>
    </row>
    <row r="32" spans="1:9" ht="18" x14ac:dyDescent="0.35">
      <c r="A32" s="40"/>
      <c r="B32" s="5" t="s">
        <v>5</v>
      </c>
      <c r="C32" s="21">
        <v>0.42431999999999997</v>
      </c>
      <c r="D32" s="21">
        <v>2.5000000000000001E-4</v>
      </c>
      <c r="E32" s="21">
        <v>0</v>
      </c>
      <c r="F32" s="21">
        <v>0</v>
      </c>
      <c r="G32" s="21">
        <f>+C32+D32+E32+F32</f>
        <v>0.42456999999999995</v>
      </c>
      <c r="H32" s="21">
        <v>0.42457</v>
      </c>
      <c r="I32" s="21">
        <f>+G32-H32</f>
        <v>0</v>
      </c>
    </row>
    <row r="33" spans="1:9" ht="18" x14ac:dyDescent="0.35">
      <c r="A33" s="40"/>
      <c r="B33" s="5" t="s">
        <v>10</v>
      </c>
      <c r="C33" s="21">
        <f t="shared" ref="C33:I33" si="6">C31+C32</f>
        <v>0.42431999999999997</v>
      </c>
      <c r="D33" s="21">
        <f t="shared" si="6"/>
        <v>2.5000000000000001E-4</v>
      </c>
      <c r="E33" s="21">
        <f t="shared" si="6"/>
        <v>0</v>
      </c>
      <c r="F33" s="21">
        <f t="shared" si="6"/>
        <v>0</v>
      </c>
      <c r="G33" s="21">
        <f t="shared" si="6"/>
        <v>0.42456999999999995</v>
      </c>
      <c r="H33" s="21">
        <f t="shared" si="6"/>
        <v>0.42457</v>
      </c>
      <c r="I33" s="21">
        <f t="shared" si="6"/>
        <v>0</v>
      </c>
    </row>
    <row r="34" spans="1:9" x14ac:dyDescent="0.3">
      <c r="C34" s="23"/>
      <c r="D34" s="23"/>
      <c r="E34" s="23"/>
      <c r="F34" s="23"/>
      <c r="G34" s="23"/>
      <c r="H34" s="23"/>
      <c r="I34" s="23"/>
    </row>
    <row r="35" spans="1:9" x14ac:dyDescent="0.3">
      <c r="C35" s="23"/>
      <c r="D35" s="23"/>
      <c r="E35" s="23"/>
      <c r="F35" s="23"/>
      <c r="G35" s="23"/>
      <c r="H35" s="23"/>
      <c r="I35" s="23"/>
    </row>
    <row r="36" spans="1:9" ht="18" x14ac:dyDescent="0.35">
      <c r="A36" s="40" t="s">
        <v>32</v>
      </c>
      <c r="B36" s="5"/>
      <c r="C36" s="21" t="s">
        <v>6</v>
      </c>
      <c r="D36" s="21" t="s">
        <v>7</v>
      </c>
      <c r="E36" s="21" t="s">
        <v>27</v>
      </c>
      <c r="F36" s="21" t="s">
        <v>28</v>
      </c>
      <c r="G36" s="21" t="s">
        <v>22</v>
      </c>
      <c r="H36" s="21" t="s">
        <v>19</v>
      </c>
      <c r="I36" s="21" t="s">
        <v>11</v>
      </c>
    </row>
    <row r="37" spans="1:9" ht="18" x14ac:dyDescent="0.35">
      <c r="A37" s="40"/>
      <c r="B37" s="5" t="s">
        <v>18</v>
      </c>
      <c r="C37" s="21">
        <v>0</v>
      </c>
      <c r="D37" s="21"/>
      <c r="E37" s="21"/>
      <c r="F37" s="21"/>
      <c r="G37" s="21">
        <f>+C37+D37+E37+F37</f>
        <v>0</v>
      </c>
      <c r="H37" s="21">
        <f>SUM(J37:T37)</f>
        <v>0</v>
      </c>
      <c r="I37" s="21">
        <f>+G37-H37</f>
        <v>0</v>
      </c>
    </row>
    <row r="38" spans="1:9" ht="18" x14ac:dyDescent="0.35">
      <c r="A38" s="40"/>
      <c r="B38" s="5" t="s">
        <v>5</v>
      </c>
      <c r="C38" s="21">
        <v>1.3875</v>
      </c>
      <c r="D38" s="21">
        <v>2.5000000000000001E-4</v>
      </c>
      <c r="E38" s="21">
        <v>0</v>
      </c>
      <c r="F38" s="21">
        <v>0</v>
      </c>
      <c r="G38" s="21">
        <f>+C38+D38+E38+F38</f>
        <v>1.38775</v>
      </c>
      <c r="H38" s="21">
        <v>1.38775</v>
      </c>
      <c r="I38" s="21">
        <f>+G38-H38</f>
        <v>0</v>
      </c>
    </row>
    <row r="39" spans="1:9" ht="18" x14ac:dyDescent="0.35">
      <c r="A39" s="40"/>
      <c r="B39" s="5" t="s">
        <v>10</v>
      </c>
      <c r="C39" s="21">
        <f t="shared" ref="C39:I39" si="7">C37+C38</f>
        <v>1.3875</v>
      </c>
      <c r="D39" s="21">
        <f t="shared" si="7"/>
        <v>2.5000000000000001E-4</v>
      </c>
      <c r="E39" s="21">
        <f t="shared" si="7"/>
        <v>0</v>
      </c>
      <c r="F39" s="21">
        <f t="shared" si="7"/>
        <v>0</v>
      </c>
      <c r="G39" s="21">
        <f t="shared" si="7"/>
        <v>1.38775</v>
      </c>
      <c r="H39" s="21">
        <f t="shared" si="7"/>
        <v>1.38775</v>
      </c>
      <c r="I39" s="21">
        <f t="shared" si="7"/>
        <v>0</v>
      </c>
    </row>
    <row r="40" spans="1:9" x14ac:dyDescent="0.3">
      <c r="C40" s="23"/>
      <c r="D40" s="23"/>
      <c r="E40" s="23"/>
      <c r="F40" s="23"/>
      <c r="G40" s="23"/>
      <c r="H40" s="23"/>
      <c r="I40" s="23"/>
    </row>
    <row r="41" spans="1:9" x14ac:dyDescent="0.3">
      <c r="C41" s="23"/>
      <c r="D41" s="23"/>
      <c r="E41" s="23"/>
      <c r="F41" s="23"/>
      <c r="G41" s="23"/>
      <c r="H41" s="23"/>
      <c r="I41" s="23"/>
    </row>
    <row r="42" spans="1:9" ht="18" x14ac:dyDescent="0.35">
      <c r="A42" s="40" t="s">
        <v>34</v>
      </c>
      <c r="B42" s="5"/>
      <c r="C42" s="21" t="s">
        <v>6</v>
      </c>
      <c r="D42" s="21" t="s">
        <v>7</v>
      </c>
      <c r="E42" s="21" t="s">
        <v>27</v>
      </c>
      <c r="F42" s="21" t="s">
        <v>28</v>
      </c>
      <c r="G42" s="21" t="s">
        <v>22</v>
      </c>
      <c r="H42" s="21" t="s">
        <v>19</v>
      </c>
      <c r="I42" s="21" t="s">
        <v>11</v>
      </c>
    </row>
    <row r="43" spans="1:9" ht="18" x14ac:dyDescent="0.35">
      <c r="A43" s="40"/>
      <c r="B43" s="5" t="s">
        <v>18</v>
      </c>
      <c r="C43" s="21">
        <v>0</v>
      </c>
      <c r="D43" s="21"/>
      <c r="E43" s="21"/>
      <c r="F43" s="21"/>
      <c r="G43" s="21">
        <f>+C43+D43+E43+F43</f>
        <v>0</v>
      </c>
      <c r="H43" s="21">
        <f>SUM(J43:T43)</f>
        <v>0</v>
      </c>
      <c r="I43" s="21">
        <f>+G43-H43</f>
        <v>0</v>
      </c>
    </row>
    <row r="44" spans="1:9" ht="18" x14ac:dyDescent="0.35">
      <c r="A44" s="40"/>
      <c r="B44" s="5" t="s">
        <v>5</v>
      </c>
      <c r="C44" s="21">
        <v>0.624</v>
      </c>
      <c r="D44" s="21">
        <v>2.5000000000000001E-4</v>
      </c>
      <c r="E44" s="21">
        <v>0</v>
      </c>
      <c r="F44" s="21">
        <v>0</v>
      </c>
      <c r="G44" s="21">
        <f>+C44+D44+E44+F44</f>
        <v>0.62424999999999997</v>
      </c>
      <c r="H44" s="21">
        <v>0.62424999999999997</v>
      </c>
      <c r="I44" s="21">
        <f>+G44-H44</f>
        <v>0</v>
      </c>
    </row>
    <row r="45" spans="1:9" ht="18" x14ac:dyDescent="0.35">
      <c r="A45" s="40"/>
      <c r="B45" s="5" t="s">
        <v>10</v>
      </c>
      <c r="C45" s="21">
        <f t="shared" ref="C45:I45" si="8">C43+C44</f>
        <v>0.624</v>
      </c>
      <c r="D45" s="21">
        <f t="shared" si="8"/>
        <v>2.5000000000000001E-4</v>
      </c>
      <c r="E45" s="21">
        <f t="shared" si="8"/>
        <v>0</v>
      </c>
      <c r="F45" s="21">
        <f t="shared" si="8"/>
        <v>0</v>
      </c>
      <c r="G45" s="21">
        <f t="shared" si="8"/>
        <v>0.62424999999999997</v>
      </c>
      <c r="H45" s="21">
        <f t="shared" si="8"/>
        <v>0.62424999999999997</v>
      </c>
      <c r="I45" s="21">
        <f t="shared" si="8"/>
        <v>0</v>
      </c>
    </row>
    <row r="46" spans="1:9" x14ac:dyDescent="0.3">
      <c r="C46" s="23"/>
      <c r="D46" s="23"/>
      <c r="E46" s="23"/>
      <c r="F46" s="23"/>
      <c r="G46" s="23"/>
      <c r="H46" s="23"/>
      <c r="I46" s="23"/>
    </row>
    <row r="47" spans="1:9" x14ac:dyDescent="0.3">
      <c r="C47" s="23"/>
      <c r="D47" s="23"/>
      <c r="E47" s="23"/>
      <c r="F47" s="23"/>
      <c r="G47" s="23"/>
      <c r="H47" s="23"/>
      <c r="I47" s="23"/>
    </row>
    <row r="48" spans="1:9" ht="18" x14ac:dyDescent="0.35">
      <c r="A48" s="40" t="s">
        <v>35</v>
      </c>
      <c r="B48" s="5"/>
      <c r="C48" s="21" t="s">
        <v>6</v>
      </c>
      <c r="D48" s="21" t="s">
        <v>7</v>
      </c>
      <c r="E48" s="21" t="s">
        <v>27</v>
      </c>
      <c r="F48" s="21" t="s">
        <v>28</v>
      </c>
      <c r="G48" s="21" t="s">
        <v>22</v>
      </c>
      <c r="H48" s="21" t="s">
        <v>19</v>
      </c>
      <c r="I48" s="21" t="s">
        <v>11</v>
      </c>
    </row>
    <row r="49" spans="1:9" ht="18" x14ac:dyDescent="0.35">
      <c r="A49" s="40"/>
      <c r="B49" s="5" t="s">
        <v>18</v>
      </c>
      <c r="C49" s="21">
        <v>0</v>
      </c>
      <c r="D49" s="21"/>
      <c r="E49" s="21"/>
      <c r="F49" s="21"/>
      <c r="G49" s="21">
        <f>+C49+D49+E49+F49</f>
        <v>0</v>
      </c>
      <c r="H49" s="21">
        <f>SUM(J49:T49)</f>
        <v>0</v>
      </c>
      <c r="I49" s="21">
        <f>+G49-H49</f>
        <v>0</v>
      </c>
    </row>
    <row r="50" spans="1:9" ht="18" x14ac:dyDescent="0.35">
      <c r="A50" s="40"/>
      <c r="B50" s="5" t="s">
        <v>5</v>
      </c>
      <c r="C50" s="21">
        <v>0.20250000000000001</v>
      </c>
      <c r="D50" s="21">
        <v>2.5000000000000001E-4</v>
      </c>
      <c r="E50" s="21">
        <v>0</v>
      </c>
      <c r="F50" s="21">
        <v>0</v>
      </c>
      <c r="G50" s="21">
        <f>+C50+D50+E50+F50</f>
        <v>0.20275000000000001</v>
      </c>
      <c r="H50" s="21">
        <v>0.20275000000000001</v>
      </c>
      <c r="I50" s="21">
        <f>+G50-H50</f>
        <v>0</v>
      </c>
    </row>
    <row r="51" spans="1:9" ht="18" x14ac:dyDescent="0.35">
      <c r="A51" s="40"/>
      <c r="B51" s="5" t="s">
        <v>10</v>
      </c>
      <c r="C51" s="21">
        <f t="shared" ref="C51:I51" si="9">C49+C50</f>
        <v>0.20250000000000001</v>
      </c>
      <c r="D51" s="21">
        <f t="shared" si="9"/>
        <v>2.5000000000000001E-4</v>
      </c>
      <c r="E51" s="21">
        <f t="shared" si="9"/>
        <v>0</v>
      </c>
      <c r="F51" s="21">
        <f t="shared" si="9"/>
        <v>0</v>
      </c>
      <c r="G51" s="21">
        <f t="shared" si="9"/>
        <v>0.20275000000000001</v>
      </c>
      <c r="H51" s="21">
        <f t="shared" si="9"/>
        <v>0.20275000000000001</v>
      </c>
      <c r="I51" s="21">
        <f t="shared" si="9"/>
        <v>0</v>
      </c>
    </row>
    <row r="52" spans="1:9" x14ac:dyDescent="0.3">
      <c r="C52" s="23"/>
      <c r="D52" s="23"/>
      <c r="E52" s="23"/>
      <c r="F52" s="23"/>
      <c r="G52" s="23"/>
      <c r="H52" s="23"/>
      <c r="I52" s="23"/>
    </row>
    <row r="53" spans="1:9" x14ac:dyDescent="0.3">
      <c r="C53" s="23"/>
      <c r="D53" s="23"/>
      <c r="E53" s="23"/>
      <c r="F53" s="23"/>
      <c r="G53" s="23"/>
      <c r="H53" s="23"/>
      <c r="I53" s="23"/>
    </row>
    <row r="54" spans="1:9" ht="18" x14ac:dyDescent="0.35">
      <c r="A54" s="40" t="s">
        <v>36</v>
      </c>
      <c r="B54" s="5"/>
      <c r="C54" s="21" t="s">
        <v>6</v>
      </c>
      <c r="D54" s="21" t="s">
        <v>7</v>
      </c>
      <c r="E54" s="21" t="s">
        <v>27</v>
      </c>
      <c r="F54" s="21" t="s">
        <v>28</v>
      </c>
      <c r="G54" s="21" t="s">
        <v>22</v>
      </c>
      <c r="H54" s="21" t="s">
        <v>19</v>
      </c>
      <c r="I54" s="21" t="s">
        <v>11</v>
      </c>
    </row>
    <row r="55" spans="1:9" ht="18" x14ac:dyDescent="0.35">
      <c r="A55" s="40"/>
      <c r="B55" s="5" t="s">
        <v>18</v>
      </c>
      <c r="C55" s="21">
        <v>0</v>
      </c>
      <c r="D55" s="21"/>
      <c r="E55" s="21"/>
      <c r="F55" s="21"/>
      <c r="G55" s="21">
        <f>+C55+D55+E55+F55</f>
        <v>0</v>
      </c>
      <c r="H55" s="21">
        <f>SUM(J55:T55)</f>
        <v>0</v>
      </c>
      <c r="I55" s="21">
        <f>+G55-H55</f>
        <v>0</v>
      </c>
    </row>
    <row r="56" spans="1:9" ht="18" x14ac:dyDescent="0.35">
      <c r="A56" s="40"/>
      <c r="B56" s="5" t="s">
        <v>5</v>
      </c>
      <c r="C56" s="21">
        <v>0.84509999999999996</v>
      </c>
      <c r="D56" s="21">
        <v>2.5000000000000001E-4</v>
      </c>
      <c r="E56" s="21">
        <v>0</v>
      </c>
      <c r="F56" s="21">
        <v>0</v>
      </c>
      <c r="G56" s="21">
        <f>+C56+D56+E56+F56</f>
        <v>0.84534999999999993</v>
      </c>
      <c r="H56" s="21">
        <v>0.84535000000000005</v>
      </c>
      <c r="I56" s="21">
        <f>+G56-H56</f>
        <v>0</v>
      </c>
    </row>
    <row r="57" spans="1:9" ht="18" x14ac:dyDescent="0.35">
      <c r="A57" s="40"/>
      <c r="B57" s="5" t="s">
        <v>10</v>
      </c>
      <c r="C57" s="21">
        <f t="shared" ref="C57:I57" si="10">C55+C56</f>
        <v>0.84509999999999996</v>
      </c>
      <c r="D57" s="21">
        <f t="shared" si="10"/>
        <v>2.5000000000000001E-4</v>
      </c>
      <c r="E57" s="21">
        <f t="shared" si="10"/>
        <v>0</v>
      </c>
      <c r="F57" s="21">
        <f t="shared" si="10"/>
        <v>0</v>
      </c>
      <c r="G57" s="21">
        <f t="shared" si="10"/>
        <v>0.84534999999999993</v>
      </c>
      <c r="H57" s="21">
        <f t="shared" si="10"/>
        <v>0.84535000000000005</v>
      </c>
      <c r="I57" s="21">
        <f t="shared" si="10"/>
        <v>0</v>
      </c>
    </row>
    <row r="58" spans="1:9" x14ac:dyDescent="0.3">
      <c r="C58" s="23"/>
      <c r="D58" s="23"/>
      <c r="E58" s="23"/>
      <c r="F58" s="23"/>
      <c r="G58" s="23"/>
      <c r="H58" s="23"/>
      <c r="I58" s="23"/>
    </row>
    <row r="59" spans="1:9" x14ac:dyDescent="0.3">
      <c r="C59" s="23"/>
      <c r="D59" s="23"/>
      <c r="E59" s="23"/>
      <c r="F59" s="23"/>
      <c r="G59" s="23"/>
      <c r="H59" s="23"/>
      <c r="I59" s="23"/>
    </row>
    <row r="60" spans="1:9" ht="18" x14ac:dyDescent="0.35">
      <c r="A60" s="40" t="s">
        <v>37</v>
      </c>
      <c r="B60" s="5"/>
      <c r="C60" s="21" t="s">
        <v>6</v>
      </c>
      <c r="D60" s="21" t="s">
        <v>7</v>
      </c>
      <c r="E60" s="21" t="s">
        <v>27</v>
      </c>
      <c r="F60" s="21" t="s">
        <v>28</v>
      </c>
      <c r="G60" s="21" t="s">
        <v>22</v>
      </c>
      <c r="H60" s="21" t="s">
        <v>19</v>
      </c>
      <c r="I60" s="21" t="s">
        <v>11</v>
      </c>
    </row>
    <row r="61" spans="1:9" ht="18" x14ac:dyDescent="0.35">
      <c r="A61" s="40"/>
      <c r="B61" s="5" t="s">
        <v>18</v>
      </c>
      <c r="C61" s="21">
        <v>0</v>
      </c>
      <c r="D61" s="21"/>
      <c r="E61" s="21"/>
      <c r="F61" s="21"/>
      <c r="G61" s="21">
        <f>+C61+D61+E61+F61</f>
        <v>0</v>
      </c>
      <c r="H61" s="21">
        <f>SUM(J61:T61)</f>
        <v>0</v>
      </c>
      <c r="I61" s="21">
        <f>+G61-H61</f>
        <v>0</v>
      </c>
    </row>
    <row r="62" spans="1:9" ht="18" x14ac:dyDescent="0.35">
      <c r="A62" s="40"/>
      <c r="B62" s="5" t="s">
        <v>5</v>
      </c>
      <c r="C62" s="21">
        <v>1.6</v>
      </c>
      <c r="D62" s="21">
        <v>0</v>
      </c>
      <c r="E62" s="21">
        <v>0</v>
      </c>
      <c r="F62" s="21">
        <v>0</v>
      </c>
      <c r="G62" s="21">
        <f>+C62+D62+E62+F62</f>
        <v>1.6</v>
      </c>
      <c r="H62" s="21">
        <v>1.6</v>
      </c>
      <c r="I62" s="21">
        <f>+G62-H62</f>
        <v>0</v>
      </c>
    </row>
    <row r="63" spans="1:9" ht="18" x14ac:dyDescent="0.35">
      <c r="A63" s="40"/>
      <c r="B63" s="5" t="s">
        <v>10</v>
      </c>
      <c r="C63" s="21">
        <f t="shared" ref="C63:I63" si="11">C61+C62</f>
        <v>1.6</v>
      </c>
      <c r="D63" s="21">
        <f t="shared" si="11"/>
        <v>0</v>
      </c>
      <c r="E63" s="21">
        <f t="shared" si="11"/>
        <v>0</v>
      </c>
      <c r="F63" s="21">
        <f t="shared" si="11"/>
        <v>0</v>
      </c>
      <c r="G63" s="21">
        <f t="shared" si="11"/>
        <v>1.6</v>
      </c>
      <c r="H63" s="21">
        <f t="shared" si="11"/>
        <v>1.6</v>
      </c>
      <c r="I63" s="21">
        <f t="shared" si="11"/>
        <v>0</v>
      </c>
    </row>
    <row r="64" spans="1:9" x14ac:dyDescent="0.3">
      <c r="C64" s="23"/>
      <c r="D64" s="23"/>
      <c r="E64" s="23"/>
      <c r="F64" s="23"/>
      <c r="G64" s="23"/>
      <c r="H64" s="23"/>
      <c r="I64" s="23"/>
    </row>
    <row r="65" spans="1:9" x14ac:dyDescent="0.3">
      <c r="C65" s="23"/>
      <c r="D65" s="23"/>
      <c r="E65" s="23"/>
      <c r="F65" s="23"/>
      <c r="G65" s="23"/>
      <c r="H65" s="23"/>
      <c r="I65" s="23"/>
    </row>
    <row r="66" spans="1:9" ht="18" customHeight="1" x14ac:dyDescent="0.35">
      <c r="A66" s="40" t="s">
        <v>38</v>
      </c>
      <c r="B66" s="5"/>
      <c r="C66" s="21" t="s">
        <v>6</v>
      </c>
      <c r="D66" s="21" t="s">
        <v>7</v>
      </c>
      <c r="E66" s="21" t="s">
        <v>27</v>
      </c>
      <c r="F66" s="21" t="s">
        <v>28</v>
      </c>
      <c r="G66" s="21" t="s">
        <v>22</v>
      </c>
      <c r="H66" s="21" t="s">
        <v>19</v>
      </c>
      <c r="I66" s="21" t="s">
        <v>11</v>
      </c>
    </row>
    <row r="67" spans="1:9" ht="18" x14ac:dyDescent="0.35">
      <c r="A67" s="40"/>
      <c r="B67" s="5" t="s">
        <v>18</v>
      </c>
      <c r="C67" s="21">
        <v>0</v>
      </c>
      <c r="D67" s="21"/>
      <c r="E67" s="21"/>
      <c r="F67" s="21"/>
      <c r="G67" s="21">
        <f>+C67+D67+E67+F67</f>
        <v>0</v>
      </c>
      <c r="H67" s="21">
        <f>SUM(J67:T67)</f>
        <v>0</v>
      </c>
      <c r="I67" s="21">
        <f>+G67-H67</f>
        <v>0</v>
      </c>
    </row>
    <row r="68" spans="1:9" ht="18" x14ac:dyDescent="0.35">
      <c r="A68" s="40"/>
      <c r="B68" s="5" t="s">
        <v>5</v>
      </c>
      <c r="C68" s="21">
        <f>0.8+0.35</f>
        <v>1.1499999999999999</v>
      </c>
      <c r="D68" s="21">
        <v>0</v>
      </c>
      <c r="E68" s="21">
        <v>0</v>
      </c>
      <c r="F68" s="21">
        <v>0</v>
      </c>
      <c r="G68" s="21">
        <f>+C68+D68+E68+F68</f>
        <v>1.1499999999999999</v>
      </c>
      <c r="H68" s="21">
        <v>0.35</v>
      </c>
      <c r="I68" s="21">
        <f>+G68-H68</f>
        <v>0.79999999999999993</v>
      </c>
    </row>
    <row r="69" spans="1:9" ht="18" x14ac:dyDescent="0.35">
      <c r="A69" s="40"/>
      <c r="B69" s="5" t="s">
        <v>10</v>
      </c>
      <c r="C69" s="21">
        <f t="shared" ref="C69:I69" si="12">C67+C68</f>
        <v>1.1499999999999999</v>
      </c>
      <c r="D69" s="21">
        <f t="shared" si="12"/>
        <v>0</v>
      </c>
      <c r="E69" s="21">
        <f t="shared" si="12"/>
        <v>0</v>
      </c>
      <c r="F69" s="21">
        <f t="shared" si="12"/>
        <v>0</v>
      </c>
      <c r="G69" s="21">
        <f t="shared" si="12"/>
        <v>1.1499999999999999</v>
      </c>
      <c r="H69" s="21">
        <f t="shared" si="12"/>
        <v>0.35</v>
      </c>
      <c r="I69" s="21">
        <f t="shared" si="12"/>
        <v>0.79999999999999993</v>
      </c>
    </row>
    <row r="72" spans="1:9" ht="18" x14ac:dyDescent="0.35">
      <c r="A72" s="40" t="s">
        <v>10</v>
      </c>
      <c r="B72" s="5"/>
      <c r="C72" s="21" t="s">
        <v>6</v>
      </c>
      <c r="D72" s="21" t="s">
        <v>7</v>
      </c>
      <c r="E72" s="21" t="s">
        <v>27</v>
      </c>
      <c r="F72" s="21" t="s">
        <v>28</v>
      </c>
      <c r="G72" s="21" t="s">
        <v>22</v>
      </c>
      <c r="H72" s="21" t="s">
        <v>19</v>
      </c>
      <c r="I72" s="21" t="s">
        <v>11</v>
      </c>
    </row>
    <row r="73" spans="1:9" ht="18" x14ac:dyDescent="0.35">
      <c r="A73" s="40"/>
      <c r="B73" s="5" t="s">
        <v>18</v>
      </c>
      <c r="C73" s="21">
        <f>+C14+C19+C25+C31+C37+C43+C49+C55+C61+C67</f>
        <v>0</v>
      </c>
      <c r="D73" s="21">
        <f t="shared" ref="D73:I73" si="13">+D14+D19+D25+D31+D37+D43+D49+D55+D61+D67</f>
        <v>0</v>
      </c>
      <c r="E73" s="21">
        <f t="shared" si="13"/>
        <v>0</v>
      </c>
      <c r="F73" s="21">
        <f t="shared" si="13"/>
        <v>0</v>
      </c>
      <c r="G73" s="21">
        <f t="shared" si="13"/>
        <v>0</v>
      </c>
      <c r="H73" s="21">
        <f t="shared" si="13"/>
        <v>0</v>
      </c>
      <c r="I73" s="21">
        <f t="shared" si="13"/>
        <v>0</v>
      </c>
    </row>
    <row r="74" spans="1:9" ht="18" x14ac:dyDescent="0.35">
      <c r="A74" s="40"/>
      <c r="B74" s="5" t="s">
        <v>5</v>
      </c>
      <c r="C74" s="21">
        <f>+C15+C20+C26+C32+C38+C44+C50+C56+C62+C68</f>
        <v>11.59652</v>
      </c>
      <c r="D74" s="21">
        <f t="shared" ref="D74:H74" si="14">+D15+D20+D26+D32+D38+D44+D50+D56+D62+D68</f>
        <v>1.75E-3</v>
      </c>
      <c r="E74" s="21">
        <f t="shared" si="14"/>
        <v>0</v>
      </c>
      <c r="F74" s="21">
        <f t="shared" si="14"/>
        <v>0</v>
      </c>
      <c r="G74" s="21">
        <f t="shared" si="14"/>
        <v>11.598270000000001</v>
      </c>
      <c r="H74" s="21">
        <f t="shared" si="14"/>
        <v>10.79827</v>
      </c>
      <c r="I74" s="21">
        <f>+G74-H74</f>
        <v>0.80000000000000071</v>
      </c>
    </row>
    <row r="75" spans="1:9" ht="18" x14ac:dyDescent="0.35">
      <c r="A75" s="40"/>
      <c r="B75" s="5" t="s">
        <v>10</v>
      </c>
      <c r="C75" s="21">
        <f t="shared" ref="C75:I75" si="15">C73+C74</f>
        <v>11.59652</v>
      </c>
      <c r="D75" s="21">
        <f t="shared" si="15"/>
        <v>1.75E-3</v>
      </c>
      <c r="E75" s="21">
        <f t="shared" si="15"/>
        <v>0</v>
      </c>
      <c r="F75" s="21">
        <f t="shared" si="15"/>
        <v>0</v>
      </c>
      <c r="G75" s="21">
        <f>G73+G74</f>
        <v>11.598270000000001</v>
      </c>
      <c r="H75" s="21">
        <f t="shared" si="15"/>
        <v>10.79827</v>
      </c>
      <c r="I75" s="21">
        <f t="shared" si="15"/>
        <v>0.80000000000000071</v>
      </c>
    </row>
    <row r="78" spans="1:9" ht="18" x14ac:dyDescent="0.3">
      <c r="A78" s="24" t="s">
        <v>39</v>
      </c>
    </row>
    <row r="80" spans="1:9" ht="18" x14ac:dyDescent="0.3">
      <c r="A80" s="5" t="s">
        <v>40</v>
      </c>
      <c r="B80" s="16">
        <v>2.87E-2</v>
      </c>
      <c r="C80" s="25"/>
      <c r="D80" s="16">
        <v>2.87E-2</v>
      </c>
      <c r="E80" s="25"/>
      <c r="F80" s="25"/>
    </row>
    <row r="81" spans="1:6" ht="18" x14ac:dyDescent="0.3">
      <c r="A81" s="5" t="s">
        <v>41</v>
      </c>
      <c r="B81" s="16">
        <v>0.44813199999999997</v>
      </c>
      <c r="C81" s="25"/>
      <c r="D81" s="16">
        <v>0.44813199999999997</v>
      </c>
      <c r="E81" s="25"/>
      <c r="F81" s="25"/>
    </row>
    <row r="82" spans="1:6" ht="18" x14ac:dyDescent="0.3">
      <c r="A82" s="5" t="s">
        <v>42</v>
      </c>
      <c r="B82" s="16">
        <v>1.4200000000000001E-2</v>
      </c>
      <c r="C82" s="25"/>
      <c r="D82" s="16">
        <v>1.4200000000000001E-2</v>
      </c>
      <c r="E82" s="25"/>
      <c r="F82" s="25"/>
    </row>
    <row r="83" spans="1:6" ht="18" x14ac:dyDescent="0.3">
      <c r="A83" s="5" t="s">
        <v>43</v>
      </c>
      <c r="B83" s="16">
        <v>0.25</v>
      </c>
      <c r="C83" s="25"/>
      <c r="D83" s="16">
        <v>0.25</v>
      </c>
      <c r="E83" s="25"/>
      <c r="F83" s="25"/>
    </row>
    <row r="84" spans="1:6" ht="18" x14ac:dyDescent="0.3">
      <c r="A84" s="5" t="s">
        <v>10</v>
      </c>
      <c r="D84" s="15">
        <f>SUM(D80:D83)</f>
        <v>0.74103199999999991</v>
      </c>
      <c r="E84" s="26"/>
      <c r="F84" s="26"/>
    </row>
  </sheetData>
  <mergeCells count="13">
    <mergeCell ref="A3:A6"/>
    <mergeCell ref="A8:A11"/>
    <mergeCell ref="A13:A16"/>
    <mergeCell ref="A18:A21"/>
    <mergeCell ref="A24:A27"/>
    <mergeCell ref="A60:A63"/>
    <mergeCell ref="A66:A69"/>
    <mergeCell ref="A72:A75"/>
    <mergeCell ref="A30:A33"/>
    <mergeCell ref="A36:A39"/>
    <mergeCell ref="A42:A45"/>
    <mergeCell ref="A48:A51"/>
    <mergeCell ref="A54:A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AA50-FD22-FF4C-B68F-DA3980E18B1D}">
  <dimension ref="A1:Q16"/>
  <sheetViews>
    <sheetView workbookViewId="0">
      <selection activeCell="C21" sqref="C21"/>
    </sheetView>
  </sheetViews>
  <sheetFormatPr defaultColWidth="10.77734375" defaultRowHeight="18" x14ac:dyDescent="0.3"/>
  <cols>
    <col min="1" max="1" width="20.77734375" style="11" customWidth="1"/>
    <col min="2" max="7" width="17" style="6" customWidth="1"/>
    <col min="8" max="14" width="11.44140625" style="6" bestFit="1" customWidth="1"/>
    <col min="15" max="17" width="11" style="6" bestFit="1" customWidth="1"/>
    <col min="18" max="16384" width="10.77734375" style="6"/>
  </cols>
  <sheetData>
    <row r="1" spans="1:17" x14ac:dyDescent="0.3">
      <c r="A1" s="5" t="s">
        <v>0</v>
      </c>
      <c r="B1" s="5">
        <v>13</v>
      </c>
      <c r="H1" s="37" t="s">
        <v>21</v>
      </c>
      <c r="I1" s="38"/>
      <c r="J1" s="38"/>
      <c r="K1" s="38"/>
      <c r="L1" s="38"/>
      <c r="M1" s="38"/>
      <c r="N1" s="38"/>
      <c r="O1" s="38"/>
      <c r="P1" s="38"/>
      <c r="Q1" s="39"/>
    </row>
    <row r="3" spans="1:17" x14ac:dyDescent="0.3">
      <c r="A3" s="36" t="s">
        <v>2</v>
      </c>
      <c r="B3" s="5"/>
      <c r="C3" s="5" t="s">
        <v>6</v>
      </c>
      <c r="D3" s="5" t="s">
        <v>7</v>
      </c>
      <c r="E3" s="5" t="s">
        <v>22</v>
      </c>
      <c r="F3" s="5" t="s">
        <v>19</v>
      </c>
      <c r="G3" s="5" t="s">
        <v>11</v>
      </c>
      <c r="H3" s="7">
        <v>45513</v>
      </c>
      <c r="I3" s="7"/>
      <c r="J3" s="7"/>
      <c r="K3" s="7"/>
      <c r="L3" s="7"/>
      <c r="M3" s="7"/>
      <c r="N3" s="7"/>
      <c r="O3" s="8"/>
      <c r="P3" s="8"/>
      <c r="Q3" s="8"/>
    </row>
    <row r="4" spans="1:17" x14ac:dyDescent="0.3">
      <c r="A4" s="36"/>
      <c r="B4" s="12" t="s">
        <v>4</v>
      </c>
      <c r="C4" s="12">
        <v>6.5000000000000002E-2</v>
      </c>
      <c r="D4" s="12"/>
      <c r="E4" s="12">
        <v>6.5000000000000002E-2</v>
      </c>
      <c r="F4" s="12">
        <v>0</v>
      </c>
      <c r="G4" s="12">
        <f>E4-F4</f>
        <v>6.5000000000000002E-2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3">
      <c r="A5" s="36"/>
      <c r="B5" s="12" t="s">
        <v>5</v>
      </c>
      <c r="C5" s="12">
        <v>6.5000000000000002E-2</v>
      </c>
      <c r="D5" s="12"/>
      <c r="E5" s="12">
        <v>6.5000000000000002E-2</v>
      </c>
      <c r="F5" s="12">
        <f>SUM(H5:Q5)</f>
        <v>0</v>
      </c>
      <c r="G5" s="12">
        <f>E5-F5</f>
        <v>6.5000000000000002E-2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11" customFormat="1" x14ac:dyDescent="0.3">
      <c r="A6" s="36"/>
      <c r="B6" s="5" t="s">
        <v>10</v>
      </c>
      <c r="C6" s="5">
        <f>C4+C5</f>
        <v>0.13</v>
      </c>
      <c r="D6" s="5"/>
      <c r="E6" s="5">
        <v>0.13</v>
      </c>
      <c r="F6" s="5">
        <f>F4+F5</f>
        <v>0</v>
      </c>
      <c r="G6" s="5">
        <f>E6-F6</f>
        <v>0.13</v>
      </c>
      <c r="H6" s="8">
        <f>+H4+H5</f>
        <v>0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6"/>
    </row>
    <row r="8" spans="1:17" x14ac:dyDescent="0.3">
      <c r="A8" s="36" t="s">
        <v>3</v>
      </c>
      <c r="B8" s="5"/>
      <c r="C8" s="5" t="s">
        <v>6</v>
      </c>
      <c r="D8" s="5"/>
      <c r="E8" s="5" t="s">
        <v>22</v>
      </c>
      <c r="F8" s="5" t="s">
        <v>19</v>
      </c>
      <c r="G8" s="5" t="s">
        <v>11</v>
      </c>
      <c r="H8" s="7">
        <v>45488</v>
      </c>
      <c r="I8" s="7"/>
      <c r="J8" s="7"/>
      <c r="K8" s="7"/>
      <c r="L8" s="7"/>
      <c r="M8" s="7"/>
      <c r="N8" s="7"/>
      <c r="O8" s="8"/>
      <c r="P8" s="8"/>
      <c r="Q8" s="8"/>
    </row>
    <row r="9" spans="1:17" x14ac:dyDescent="0.3">
      <c r="A9" s="36"/>
      <c r="B9" s="12" t="s">
        <v>4</v>
      </c>
      <c r="C9" s="12">
        <v>2.27</v>
      </c>
      <c r="D9" s="12"/>
      <c r="E9" s="12">
        <v>2.27</v>
      </c>
      <c r="F9" s="12">
        <v>0</v>
      </c>
      <c r="G9" s="12">
        <f t="shared" ref="G9:G11" si="0">E9-F9</f>
        <v>2.27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3">
      <c r="A10" s="36"/>
      <c r="B10" s="12" t="s">
        <v>5</v>
      </c>
      <c r="C10" s="12">
        <v>2.27</v>
      </c>
      <c r="D10" s="12"/>
      <c r="E10" s="12">
        <v>2.27</v>
      </c>
      <c r="F10" s="12">
        <f>SUM(H10:Q10)</f>
        <v>0</v>
      </c>
      <c r="G10" s="12">
        <f t="shared" si="0"/>
        <v>2.27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3">
      <c r="A11" s="36"/>
      <c r="B11" s="5" t="s">
        <v>10</v>
      </c>
      <c r="C11" s="5">
        <f>C9+C10</f>
        <v>4.54</v>
      </c>
      <c r="D11" s="5"/>
      <c r="E11" s="5">
        <v>4.54</v>
      </c>
      <c r="F11" s="5">
        <f>F9+F10</f>
        <v>0</v>
      </c>
      <c r="G11" s="5">
        <f t="shared" si="0"/>
        <v>4.54</v>
      </c>
      <c r="H11" s="8">
        <f>+H9+H10</f>
        <v>0</v>
      </c>
      <c r="I11" s="8"/>
      <c r="J11" s="8"/>
      <c r="K11" s="8"/>
      <c r="L11" s="8"/>
      <c r="M11" s="8"/>
      <c r="N11" s="8"/>
      <c r="O11" s="8"/>
      <c r="P11" s="8"/>
      <c r="Q11" s="8"/>
    </row>
    <row r="13" spans="1:17" x14ac:dyDescent="0.3">
      <c r="A13" s="36" t="s">
        <v>20</v>
      </c>
      <c r="B13" s="5"/>
      <c r="C13" s="5" t="s">
        <v>6</v>
      </c>
      <c r="D13" s="5"/>
      <c r="E13" s="5" t="s">
        <v>22</v>
      </c>
      <c r="F13" s="5" t="s">
        <v>19</v>
      </c>
      <c r="G13" s="5" t="s">
        <v>11</v>
      </c>
    </row>
    <row r="14" spans="1:17" x14ac:dyDescent="0.3">
      <c r="A14" s="36"/>
      <c r="B14" s="12" t="s">
        <v>4</v>
      </c>
      <c r="C14" s="12">
        <f>C4+C9</f>
        <v>2.335</v>
      </c>
      <c r="D14" s="12"/>
      <c r="E14" s="12">
        <v>2.335</v>
      </c>
      <c r="F14" s="12">
        <f>F4+F9</f>
        <v>0</v>
      </c>
      <c r="G14" s="12">
        <f t="shared" ref="G14:G16" si="1">E14-F14</f>
        <v>2.335</v>
      </c>
    </row>
    <row r="15" spans="1:17" x14ac:dyDescent="0.3">
      <c r="A15" s="36"/>
      <c r="B15" s="12" t="s">
        <v>5</v>
      </c>
      <c r="C15" s="12">
        <f>C5+C10</f>
        <v>2.335</v>
      </c>
      <c r="D15" s="12"/>
      <c r="E15" s="12">
        <v>2.335</v>
      </c>
      <c r="F15" s="12">
        <f>F5+F10</f>
        <v>0</v>
      </c>
      <c r="G15" s="12">
        <f t="shared" si="1"/>
        <v>2.335</v>
      </c>
    </row>
    <row r="16" spans="1:17" x14ac:dyDescent="0.3">
      <c r="A16" s="36"/>
      <c r="B16" s="5" t="s">
        <v>10</v>
      </c>
      <c r="C16" s="5">
        <f>C6+C11</f>
        <v>4.67</v>
      </c>
      <c r="D16" s="5"/>
      <c r="E16" s="5">
        <v>4.67</v>
      </c>
      <c r="F16" s="5">
        <f>F6+F11</f>
        <v>0</v>
      </c>
      <c r="G16" s="5">
        <f t="shared" si="1"/>
        <v>4.67</v>
      </c>
    </row>
  </sheetData>
  <mergeCells count="4">
    <mergeCell ref="H1:Q1"/>
    <mergeCell ref="A3:A6"/>
    <mergeCell ref="A8:A11"/>
    <mergeCell ref="A13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opLeftCell="A21" workbookViewId="0">
      <selection activeCell="C23" sqref="C23"/>
    </sheetView>
  </sheetViews>
  <sheetFormatPr defaultColWidth="8.77734375" defaultRowHeight="14.4" x14ac:dyDescent="0.3"/>
  <cols>
    <col min="7" max="12" width="10.33203125" bestFit="1" customWidth="1"/>
  </cols>
  <sheetData>
    <row r="1" spans="1:18" x14ac:dyDescent="0.3">
      <c r="A1" t="s">
        <v>0</v>
      </c>
      <c r="B1" t="s">
        <v>1</v>
      </c>
      <c r="D1" t="s">
        <v>6</v>
      </c>
      <c r="E1" t="s">
        <v>7</v>
      </c>
      <c r="F1" t="s">
        <v>8</v>
      </c>
      <c r="G1" s="41" t="s">
        <v>9</v>
      </c>
      <c r="H1" s="41"/>
      <c r="I1" s="41"/>
      <c r="J1" s="41"/>
      <c r="K1" s="41"/>
      <c r="L1" s="41"/>
      <c r="M1" s="41"/>
      <c r="N1" s="41"/>
      <c r="O1" s="41"/>
      <c r="Q1" t="s">
        <v>12</v>
      </c>
      <c r="R1" t="s">
        <v>11</v>
      </c>
    </row>
    <row r="2" spans="1:18" x14ac:dyDescent="0.3">
      <c r="G2" s="2">
        <v>45513</v>
      </c>
      <c r="H2" s="2">
        <v>45518</v>
      </c>
      <c r="I2" s="1"/>
      <c r="J2" s="1"/>
      <c r="K2" s="1"/>
      <c r="L2" s="1"/>
      <c r="M2" s="1"/>
      <c r="N2" s="1"/>
      <c r="O2" s="1"/>
    </row>
    <row r="3" spans="1:18" x14ac:dyDescent="0.3">
      <c r="A3" t="s">
        <v>2</v>
      </c>
      <c r="B3">
        <v>35</v>
      </c>
      <c r="C3" t="s">
        <v>4</v>
      </c>
      <c r="D3">
        <v>22.5</v>
      </c>
      <c r="F3">
        <f>+D3+E3</f>
        <v>22.5</v>
      </c>
      <c r="G3">
        <v>9</v>
      </c>
      <c r="H3">
        <v>6</v>
      </c>
      <c r="Q3">
        <f>SUM(G3:P3)</f>
        <v>15</v>
      </c>
      <c r="R3">
        <f>+F3-Q3</f>
        <v>7.5</v>
      </c>
    </row>
    <row r="4" spans="1:18" x14ac:dyDescent="0.3">
      <c r="H4" s="3">
        <v>45525</v>
      </c>
      <c r="I4" s="3">
        <v>45532</v>
      </c>
      <c r="J4" s="3">
        <v>45534</v>
      </c>
      <c r="K4" s="3">
        <v>45540</v>
      </c>
      <c r="L4" s="3">
        <v>45546</v>
      </c>
    </row>
    <row r="5" spans="1:18" x14ac:dyDescent="0.3">
      <c r="C5" t="s">
        <v>5</v>
      </c>
      <c r="D5">
        <v>12.5</v>
      </c>
      <c r="F5">
        <f>+D5+E5</f>
        <v>12.5</v>
      </c>
      <c r="H5">
        <v>1</v>
      </c>
      <c r="I5">
        <v>0.5</v>
      </c>
      <c r="J5">
        <v>1</v>
      </c>
      <c r="K5">
        <v>0.5</v>
      </c>
      <c r="L5">
        <v>0.5</v>
      </c>
      <c r="Q5">
        <f>SUM(G5:P5)</f>
        <v>3.5</v>
      </c>
      <c r="R5">
        <f>+F5-Q5</f>
        <v>9</v>
      </c>
    </row>
    <row r="7" spans="1:18" x14ac:dyDescent="0.3">
      <c r="C7" t="s">
        <v>10</v>
      </c>
      <c r="D7">
        <f>+D3+D5</f>
        <v>35</v>
      </c>
      <c r="E7">
        <f t="shared" ref="E7:Q7" si="0">+E3+E5</f>
        <v>0</v>
      </c>
      <c r="F7">
        <f t="shared" si="0"/>
        <v>35</v>
      </c>
      <c r="G7">
        <f t="shared" si="0"/>
        <v>9</v>
      </c>
      <c r="H7">
        <f t="shared" si="0"/>
        <v>7</v>
      </c>
      <c r="I7">
        <f t="shared" si="0"/>
        <v>0.5</v>
      </c>
      <c r="J7">
        <f t="shared" si="0"/>
        <v>1</v>
      </c>
      <c r="K7">
        <f t="shared" si="0"/>
        <v>0.5</v>
      </c>
      <c r="L7">
        <f t="shared" si="0"/>
        <v>0.5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18.5</v>
      </c>
      <c r="R7">
        <f>+F7-Q7</f>
        <v>16.5</v>
      </c>
    </row>
    <row r="10" spans="1:18" x14ac:dyDescent="0.3">
      <c r="G10" s="3">
        <v>45488</v>
      </c>
      <c r="H10" s="3">
        <v>45512</v>
      </c>
      <c r="I10" s="3">
        <v>45541</v>
      </c>
      <c r="J10" t="s">
        <v>13</v>
      </c>
    </row>
    <row r="11" spans="1:18" x14ac:dyDescent="0.3">
      <c r="A11" t="s">
        <v>3</v>
      </c>
      <c r="B11">
        <v>50</v>
      </c>
      <c r="C11" t="s">
        <v>4</v>
      </c>
      <c r="D11">
        <v>20</v>
      </c>
      <c r="F11">
        <f t="shared" ref="F11:F13" si="1">+D11+E11</f>
        <v>20</v>
      </c>
      <c r="G11">
        <v>9</v>
      </c>
      <c r="H11">
        <v>1</v>
      </c>
      <c r="I11">
        <v>1.5</v>
      </c>
      <c r="J11">
        <v>3.1</v>
      </c>
      <c r="Q11">
        <f>SUM(G11:P11)</f>
        <v>14.6</v>
      </c>
      <c r="R11">
        <f>+F11-Q11</f>
        <v>5.4</v>
      </c>
    </row>
    <row r="13" spans="1:18" x14ac:dyDescent="0.3">
      <c r="C13" t="s">
        <v>5</v>
      </c>
      <c r="D13">
        <v>30</v>
      </c>
      <c r="F13">
        <f t="shared" si="1"/>
        <v>30</v>
      </c>
      <c r="Q13">
        <f>SUM(G13:P13)</f>
        <v>0</v>
      </c>
      <c r="R13">
        <f>+F13-Q13</f>
        <v>30</v>
      </c>
    </row>
    <row r="15" spans="1:18" x14ac:dyDescent="0.3">
      <c r="D15">
        <f>SUM(D11:D13)</f>
        <v>50</v>
      </c>
      <c r="F15">
        <f>SUM(F11:F13)</f>
        <v>50</v>
      </c>
      <c r="Q15">
        <f t="shared" ref="Q15" si="2">+Q11+Q13</f>
        <v>14.6</v>
      </c>
      <c r="R15">
        <f>+F15-Q15</f>
        <v>35.4</v>
      </c>
    </row>
    <row r="17" spans="2:18" x14ac:dyDescent="0.3">
      <c r="D17">
        <f>+D7+D15</f>
        <v>85</v>
      </c>
      <c r="E17">
        <f t="shared" ref="E17:R17" si="3">+E7+E15</f>
        <v>0</v>
      </c>
      <c r="F17">
        <f t="shared" si="3"/>
        <v>85</v>
      </c>
      <c r="G17">
        <f t="shared" si="3"/>
        <v>9</v>
      </c>
      <c r="H17">
        <f t="shared" si="3"/>
        <v>7</v>
      </c>
      <c r="I17">
        <f t="shared" si="3"/>
        <v>0.5</v>
      </c>
      <c r="J17">
        <f t="shared" si="3"/>
        <v>1</v>
      </c>
      <c r="K17">
        <f t="shared" si="3"/>
        <v>0.5</v>
      </c>
      <c r="L17">
        <f t="shared" si="3"/>
        <v>0.5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33.1</v>
      </c>
      <c r="R17">
        <f t="shared" si="3"/>
        <v>51.9</v>
      </c>
    </row>
    <row r="21" spans="2:18" x14ac:dyDescent="0.3">
      <c r="H21" s="2">
        <v>45513</v>
      </c>
      <c r="I21" s="2">
        <v>45518</v>
      </c>
    </row>
    <row r="22" spans="2:18" x14ac:dyDescent="0.3">
      <c r="B22" t="s">
        <v>15</v>
      </c>
      <c r="C22" t="s">
        <v>16</v>
      </c>
      <c r="D22">
        <v>22.5</v>
      </c>
      <c r="E22" t="s">
        <v>4</v>
      </c>
      <c r="F22">
        <v>0.35</v>
      </c>
      <c r="G22">
        <f>+D22/0.5*F22</f>
        <v>15.749999999999998</v>
      </c>
      <c r="H22">
        <v>9</v>
      </c>
      <c r="I22">
        <v>6</v>
      </c>
      <c r="Q22">
        <f>SUM(H22:P22)</f>
        <v>15</v>
      </c>
      <c r="R22">
        <f>+G22-Q22</f>
        <v>0.74999999999999822</v>
      </c>
    </row>
    <row r="24" spans="2:18" x14ac:dyDescent="0.3">
      <c r="E24" t="s">
        <v>14</v>
      </c>
      <c r="F24">
        <v>0.15</v>
      </c>
      <c r="G24">
        <f>+D22/0.5*F24</f>
        <v>6.75</v>
      </c>
      <c r="Q24">
        <f t="shared" ref="Q24:Q29" si="4">SUM(H24:P24)</f>
        <v>0</v>
      </c>
      <c r="R24">
        <f t="shared" ref="R24:R31" si="5">+G24-Q24</f>
        <v>6.75</v>
      </c>
    </row>
    <row r="25" spans="2:18" x14ac:dyDescent="0.3">
      <c r="G25" s="4">
        <f>SUM(G22:G24)</f>
        <v>22.5</v>
      </c>
      <c r="Q25">
        <f t="shared" si="4"/>
        <v>0</v>
      </c>
      <c r="R25">
        <f t="shared" si="5"/>
        <v>22.5</v>
      </c>
    </row>
    <row r="26" spans="2:18" x14ac:dyDescent="0.3">
      <c r="H26" s="3">
        <v>45488</v>
      </c>
      <c r="I26" s="3">
        <v>45512</v>
      </c>
      <c r="J26" s="3">
        <v>45541</v>
      </c>
      <c r="K26" s="3">
        <v>45545</v>
      </c>
    </row>
    <row r="27" spans="2:18" x14ac:dyDescent="0.3">
      <c r="C27" t="s">
        <v>17</v>
      </c>
      <c r="D27">
        <v>20</v>
      </c>
      <c r="E27" t="s">
        <v>4</v>
      </c>
      <c r="F27">
        <v>0.35</v>
      </c>
      <c r="G27">
        <f>+D27/0.5*F27</f>
        <v>14</v>
      </c>
      <c r="H27">
        <v>9</v>
      </c>
      <c r="I27">
        <v>1</v>
      </c>
      <c r="J27">
        <v>1</v>
      </c>
      <c r="K27">
        <v>2.1</v>
      </c>
      <c r="Q27">
        <f t="shared" si="4"/>
        <v>13.1</v>
      </c>
      <c r="R27">
        <f t="shared" si="5"/>
        <v>0.90000000000000036</v>
      </c>
    </row>
    <row r="28" spans="2:18" x14ac:dyDescent="0.3">
      <c r="J28" s="3">
        <v>45541</v>
      </c>
      <c r="K28" s="3">
        <v>45545</v>
      </c>
    </row>
    <row r="29" spans="2:18" x14ac:dyDescent="0.3">
      <c r="E29" t="s">
        <v>14</v>
      </c>
      <c r="F29">
        <v>0.15</v>
      </c>
      <c r="G29">
        <f>+D27/0.5*F29</f>
        <v>6</v>
      </c>
      <c r="J29">
        <v>0.5</v>
      </c>
      <c r="K29">
        <v>1</v>
      </c>
      <c r="Q29">
        <f t="shared" si="4"/>
        <v>1.5</v>
      </c>
      <c r="R29">
        <f t="shared" si="5"/>
        <v>4.5</v>
      </c>
    </row>
    <row r="30" spans="2:18" x14ac:dyDescent="0.3">
      <c r="G30" s="4"/>
      <c r="H30" s="3">
        <v>45488</v>
      </c>
      <c r="I30" s="3">
        <v>45512</v>
      </c>
      <c r="J30" s="3">
        <v>45541</v>
      </c>
      <c r="K30" t="s">
        <v>13</v>
      </c>
    </row>
    <row r="31" spans="2:18" x14ac:dyDescent="0.3">
      <c r="G31">
        <v>20</v>
      </c>
      <c r="H31">
        <v>9</v>
      </c>
      <c r="I31">
        <v>1</v>
      </c>
      <c r="J31">
        <v>1.5</v>
      </c>
      <c r="K31">
        <v>3.1</v>
      </c>
      <c r="Q31">
        <f>SUM(H31:P31)</f>
        <v>14.6</v>
      </c>
      <c r="R31">
        <f t="shared" si="5"/>
        <v>5.4</v>
      </c>
    </row>
  </sheetData>
  <mergeCells count="1">
    <mergeCell ref="G1:O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F43" sqref="F43"/>
    </sheetView>
  </sheetViews>
  <sheetFormatPr defaultColWidth="8.77734375" defaultRowHeight="14.4" x14ac:dyDescent="0.3"/>
  <sheetData>
    <row r="1" spans="1:4" x14ac:dyDescent="0.3">
      <c r="B1">
        <f>0.16+4.51</f>
        <v>4.67</v>
      </c>
    </row>
    <row r="2" spans="1:4" x14ac:dyDescent="0.3">
      <c r="A2" t="s">
        <v>2</v>
      </c>
      <c r="B2">
        <v>0.13</v>
      </c>
      <c r="C2" t="s">
        <v>4</v>
      </c>
      <c r="D2">
        <f>+B2/2</f>
        <v>6.5000000000000002E-2</v>
      </c>
    </row>
    <row r="4" spans="1:4" x14ac:dyDescent="0.3">
      <c r="C4" t="s">
        <v>5</v>
      </c>
      <c r="D4">
        <f>+D2</f>
        <v>6.5000000000000002E-2</v>
      </c>
    </row>
    <row r="6" spans="1:4" x14ac:dyDescent="0.3">
      <c r="C6" t="s">
        <v>10</v>
      </c>
      <c r="D6">
        <f>SUM(D2:D5)</f>
        <v>0.13</v>
      </c>
    </row>
    <row r="8" spans="1:4" x14ac:dyDescent="0.3">
      <c r="A8" t="s">
        <v>3</v>
      </c>
      <c r="B8">
        <v>4.54</v>
      </c>
      <c r="C8" t="s">
        <v>4</v>
      </c>
      <c r="D8">
        <f>+B8/2</f>
        <v>2.27</v>
      </c>
    </row>
    <row r="10" spans="1:4" x14ac:dyDescent="0.3">
      <c r="C10" t="s">
        <v>5</v>
      </c>
      <c r="D10">
        <f>+D8</f>
        <v>2.27</v>
      </c>
    </row>
    <row r="12" spans="1:4" x14ac:dyDescent="0.3">
      <c r="C12" t="s">
        <v>10</v>
      </c>
      <c r="D12">
        <f>SUM(D8:D11)</f>
        <v>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Sheet1</vt:lpstr>
      <vt:lpstr>Other land &amp; plots</vt:lpstr>
      <vt:lpstr>Summary2</vt:lpstr>
      <vt:lpstr>201</vt:lpstr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nitisha goyal</cp:lastModifiedBy>
  <dcterms:created xsi:type="dcterms:W3CDTF">2024-09-20T10:24:52Z</dcterms:created>
  <dcterms:modified xsi:type="dcterms:W3CDTF">2025-02-14T17:35:15Z</dcterms:modified>
</cp:coreProperties>
</file>