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0" yWindow="-110" windowWidth="19420" windowHeight="12220"/>
  </bookViews>
  <sheets>
    <sheet name="Current Working" sheetId="8" r:id="rId1"/>
    <sheet name="Summary" sheetId="3" r:id="rId2"/>
    <sheet name="Sheet2" sheetId="7" r:id="rId3"/>
    <sheet name="Sheet1" sheetId="5" r:id="rId4"/>
    <sheet name="Other land &amp; plots" sheetId="6" r:id="rId5"/>
    <sheet name="Summary2" sheetId="4" state="hidden" r:id="rId6"/>
    <sheet name="201" sheetId="1" state="hidden" r:id="rId7"/>
    <sheet name="13" sheetId="2" state="hidden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8" l="1"/>
  <c r="C27" i="8" s="1"/>
  <c r="C30" i="8" s="1"/>
  <c r="H47" i="8"/>
  <c r="D46" i="8"/>
  <c r="D45" i="8"/>
  <c r="D44" i="8"/>
  <c r="D43" i="8"/>
  <c r="C42" i="8"/>
  <c r="D42" i="8" s="1"/>
  <c r="B48" i="8"/>
  <c r="C47" i="8"/>
  <c r="D47" i="8" s="1"/>
  <c r="D49" i="8"/>
  <c r="G29" i="8"/>
  <c r="G28" i="8"/>
  <c r="D29" i="8"/>
  <c r="D28" i="8"/>
  <c r="F27" i="8"/>
  <c r="F30" i="8" s="1"/>
  <c r="D23" i="8"/>
  <c r="E27" i="8" s="1"/>
  <c r="C23" i="8"/>
  <c r="B27" i="8" s="1"/>
  <c r="B30" i="8" s="1"/>
  <c r="S12" i="7"/>
  <c r="R12" i="7"/>
  <c r="Q12" i="7"/>
  <c r="R5" i="7"/>
  <c r="R7" i="7" s="1"/>
  <c r="Q5" i="7"/>
  <c r="Q7" i="7" s="1"/>
  <c r="S5" i="7"/>
  <c r="S18" i="7"/>
  <c r="S17" i="7"/>
  <c r="T13" i="7"/>
  <c r="T11" i="7"/>
  <c r="T10" i="7"/>
  <c r="T12" i="7" s="1"/>
  <c r="T4" i="7"/>
  <c r="T6" i="7"/>
  <c r="T3" i="7"/>
  <c r="T5" i="7" s="1"/>
  <c r="Q18" i="7"/>
  <c r="R18" i="7"/>
  <c r="R17" i="7"/>
  <c r="Q17" i="7"/>
  <c r="T17" i="7" s="1"/>
  <c r="R14" i="7"/>
  <c r="Q14" i="7"/>
  <c r="T14" i="7" s="1"/>
  <c r="B47" i="7"/>
  <c r="E38" i="7"/>
  <c r="D85" i="6"/>
  <c r="G33" i="7"/>
  <c r="G34" i="7" s="1"/>
  <c r="I34" i="7"/>
  <c r="H34" i="7"/>
  <c r="F34" i="7"/>
  <c r="E34" i="7"/>
  <c r="D34" i="7"/>
  <c r="C34" i="7"/>
  <c r="D74" i="6"/>
  <c r="I27" i="7"/>
  <c r="J23" i="7"/>
  <c r="J28" i="7" s="1"/>
  <c r="J29" i="7" s="1"/>
  <c r="G23" i="7"/>
  <c r="G29" i="7" s="1"/>
  <c r="F23" i="7"/>
  <c r="F28" i="7" s="1"/>
  <c r="D23" i="7"/>
  <c r="D29" i="7" s="1"/>
  <c r="C23" i="7"/>
  <c r="C29" i="7" s="1"/>
  <c r="I23" i="7"/>
  <c r="I28" i="7" s="1"/>
  <c r="E22" i="7"/>
  <c r="E21" i="7"/>
  <c r="H21" i="7" s="1"/>
  <c r="K21" i="7" s="1"/>
  <c r="D37" i="7" s="1"/>
  <c r="F37" i="7" s="1"/>
  <c r="D15" i="3"/>
  <c r="H15" i="3"/>
  <c r="H16" i="7"/>
  <c r="D16" i="7"/>
  <c r="C16" i="7"/>
  <c r="H2" i="5"/>
  <c r="G21" i="3"/>
  <c r="H12" i="3"/>
  <c r="H13" i="3"/>
  <c r="U4" i="3"/>
  <c r="H4" i="3"/>
  <c r="H7" i="3"/>
  <c r="E3" i="5" s="1"/>
  <c r="C3" i="5"/>
  <c r="E15" i="3"/>
  <c r="E16" i="3" s="1"/>
  <c r="C12" i="3"/>
  <c r="G5" i="3"/>
  <c r="G4" i="3"/>
  <c r="F2" i="5"/>
  <c r="F74" i="6"/>
  <c r="F73" i="6"/>
  <c r="E73" i="6"/>
  <c r="C68" i="6"/>
  <c r="C69" i="6" s="1"/>
  <c r="F69" i="6"/>
  <c r="E69" i="6"/>
  <c r="D69" i="6"/>
  <c r="H67" i="6"/>
  <c r="G67" i="6"/>
  <c r="F63" i="6"/>
  <c r="E63" i="6"/>
  <c r="D63" i="6"/>
  <c r="C63" i="6"/>
  <c r="G62" i="6"/>
  <c r="H61" i="6"/>
  <c r="H63" i="6" s="1"/>
  <c r="G61" i="6"/>
  <c r="F57" i="6"/>
  <c r="E57" i="6"/>
  <c r="D57" i="6"/>
  <c r="C57" i="6"/>
  <c r="G56" i="6"/>
  <c r="I56" i="6" s="1"/>
  <c r="H55" i="6"/>
  <c r="H57" i="6" s="1"/>
  <c r="G55" i="6"/>
  <c r="F51" i="6"/>
  <c r="E51" i="6"/>
  <c r="D51" i="6"/>
  <c r="C51" i="6"/>
  <c r="G50" i="6"/>
  <c r="H49" i="6"/>
  <c r="H51" i="6" s="1"/>
  <c r="G49" i="6"/>
  <c r="F45" i="6"/>
  <c r="E45" i="6"/>
  <c r="D45" i="6"/>
  <c r="C45" i="6"/>
  <c r="G44" i="6"/>
  <c r="H43" i="6"/>
  <c r="H45" i="6" s="1"/>
  <c r="G43" i="6"/>
  <c r="F39" i="6"/>
  <c r="E39" i="6"/>
  <c r="D39" i="6"/>
  <c r="C39" i="6"/>
  <c r="G38" i="6"/>
  <c r="I38" i="6" s="1"/>
  <c r="H37" i="6"/>
  <c r="G37" i="6"/>
  <c r="F33" i="6"/>
  <c r="E33" i="6"/>
  <c r="D33" i="6"/>
  <c r="C33" i="6"/>
  <c r="G32" i="6"/>
  <c r="H31" i="6"/>
  <c r="H33" i="6" s="1"/>
  <c r="G31" i="6"/>
  <c r="F27" i="6"/>
  <c r="E27" i="6"/>
  <c r="D27" i="6"/>
  <c r="C27" i="6"/>
  <c r="G26" i="6"/>
  <c r="H25" i="6"/>
  <c r="H27" i="6" s="1"/>
  <c r="G25" i="6"/>
  <c r="F21" i="6"/>
  <c r="E21" i="6"/>
  <c r="D21" i="6"/>
  <c r="C21" i="6"/>
  <c r="G20" i="6"/>
  <c r="I20" i="6" s="1"/>
  <c r="H19" i="6"/>
  <c r="H21" i="6" s="1"/>
  <c r="G19" i="6"/>
  <c r="G5" i="6"/>
  <c r="H4" i="6"/>
  <c r="H6" i="6" s="1"/>
  <c r="F14" i="6"/>
  <c r="E14" i="6"/>
  <c r="D14" i="6"/>
  <c r="D73" i="6" s="1"/>
  <c r="C14" i="6"/>
  <c r="C73" i="6" s="1"/>
  <c r="E15" i="6"/>
  <c r="E74" i="6" s="1"/>
  <c r="D15" i="6"/>
  <c r="C15" i="6"/>
  <c r="C74" i="6" s="1"/>
  <c r="F11" i="6"/>
  <c r="F16" i="6" s="1"/>
  <c r="E11" i="6"/>
  <c r="D11" i="6"/>
  <c r="C11" i="6"/>
  <c r="G10" i="6"/>
  <c r="H9" i="6"/>
  <c r="G9" i="6"/>
  <c r="I9" i="6" s="1"/>
  <c r="C6" i="6"/>
  <c r="E6" i="6"/>
  <c r="D6" i="6"/>
  <c r="F21" i="3"/>
  <c r="F20" i="3"/>
  <c r="F22" i="3"/>
  <c r="F16" i="3"/>
  <c r="F23" i="3" s="1"/>
  <c r="G12" i="3"/>
  <c r="C9" i="3"/>
  <c r="H5" i="3"/>
  <c r="E2" i="5" s="1"/>
  <c r="D21" i="3"/>
  <c r="E21" i="3"/>
  <c r="D20" i="3"/>
  <c r="E20" i="3"/>
  <c r="E9" i="3"/>
  <c r="E4" i="3"/>
  <c r="H6" i="3"/>
  <c r="U16" i="3"/>
  <c r="U9" i="3"/>
  <c r="T16" i="3"/>
  <c r="T4" i="3"/>
  <c r="T9" i="3" s="1"/>
  <c r="S4" i="3"/>
  <c r="S9" i="3" s="1"/>
  <c r="L4" i="3"/>
  <c r="L9" i="3" s="1"/>
  <c r="M4" i="3"/>
  <c r="M9" i="3" s="1"/>
  <c r="N4" i="3"/>
  <c r="N9" i="3" s="1"/>
  <c r="O4" i="3"/>
  <c r="O9" i="3" s="1"/>
  <c r="P4" i="3"/>
  <c r="P9" i="3" s="1"/>
  <c r="Q4" i="3"/>
  <c r="R4" i="3"/>
  <c r="R9" i="3" s="1"/>
  <c r="D4" i="3"/>
  <c r="Q9" i="3"/>
  <c r="J4" i="3"/>
  <c r="J9" i="3" s="1"/>
  <c r="K5" i="3"/>
  <c r="K4" i="3" s="1"/>
  <c r="Q16" i="3"/>
  <c r="R16" i="3"/>
  <c r="S16" i="3"/>
  <c r="G9" i="4"/>
  <c r="G5" i="4"/>
  <c r="G4" i="4"/>
  <c r="F14" i="4"/>
  <c r="G14" i="4" s="1"/>
  <c r="C14" i="4"/>
  <c r="C11" i="4"/>
  <c r="F15" i="1"/>
  <c r="P16" i="3"/>
  <c r="O16" i="3"/>
  <c r="N16" i="3"/>
  <c r="M16" i="3"/>
  <c r="L16" i="3"/>
  <c r="K16" i="3"/>
  <c r="J16" i="3"/>
  <c r="H11" i="4"/>
  <c r="C15" i="4"/>
  <c r="F10" i="4"/>
  <c r="G10" i="4" s="1"/>
  <c r="H6" i="4"/>
  <c r="F5" i="4"/>
  <c r="C6" i="4"/>
  <c r="C16" i="3"/>
  <c r="C22" i="3"/>
  <c r="H14" i="3"/>
  <c r="Q31" i="1"/>
  <c r="R31" i="1" s="1"/>
  <c r="Q29" i="1"/>
  <c r="Q27" i="1"/>
  <c r="R27" i="1" s="1"/>
  <c r="Q25" i="1"/>
  <c r="Q24" i="1"/>
  <c r="R24" i="1" s="1"/>
  <c r="Q22" i="1"/>
  <c r="R22" i="1" s="1"/>
  <c r="G29" i="1"/>
  <c r="G27" i="1"/>
  <c r="G24" i="1"/>
  <c r="G25" i="1" s="1"/>
  <c r="G22" i="1"/>
  <c r="D8" i="2"/>
  <c r="D2" i="2"/>
  <c r="D4" i="2" s="1"/>
  <c r="B1" i="2"/>
  <c r="Q11" i="1"/>
  <c r="Q15" i="1" s="1"/>
  <c r="Q13" i="1"/>
  <c r="O17" i="1"/>
  <c r="N17" i="1"/>
  <c r="M17" i="1"/>
  <c r="E17" i="1"/>
  <c r="D15" i="1"/>
  <c r="D17" i="1" s="1"/>
  <c r="Q5" i="1"/>
  <c r="Q3" i="1"/>
  <c r="P7" i="1"/>
  <c r="P17" i="1" s="1"/>
  <c r="O7" i="1"/>
  <c r="N7" i="1"/>
  <c r="M7" i="1"/>
  <c r="L7" i="1"/>
  <c r="L17" i="1" s="1"/>
  <c r="K7" i="1"/>
  <c r="K17" i="1" s="1"/>
  <c r="J7" i="1"/>
  <c r="J17" i="1" s="1"/>
  <c r="I7" i="1"/>
  <c r="I17" i="1" s="1"/>
  <c r="H7" i="1"/>
  <c r="H17" i="1" s="1"/>
  <c r="G7" i="1"/>
  <c r="G17" i="1" s="1"/>
  <c r="E7" i="1"/>
  <c r="D7" i="1"/>
  <c r="F13" i="1"/>
  <c r="F11" i="1"/>
  <c r="F5" i="1"/>
  <c r="F3" i="1"/>
  <c r="C48" i="8" l="1"/>
  <c r="D48" i="8" s="1"/>
  <c r="G27" i="8"/>
  <c r="D27" i="8"/>
  <c r="D30" i="8" s="1"/>
  <c r="E30" i="8"/>
  <c r="G30" i="8" s="1"/>
  <c r="T7" i="7"/>
  <c r="T18" i="7"/>
  <c r="F27" i="7"/>
  <c r="F75" i="6"/>
  <c r="I43" i="6"/>
  <c r="C28" i="7"/>
  <c r="G28" i="7"/>
  <c r="D28" i="7"/>
  <c r="I29" i="7"/>
  <c r="C37" i="7"/>
  <c r="E23" i="7"/>
  <c r="H22" i="7"/>
  <c r="C38" i="7" s="1"/>
  <c r="G2" i="5"/>
  <c r="I2" i="5" s="1"/>
  <c r="G15" i="3"/>
  <c r="G22" i="3" s="1"/>
  <c r="E22" i="3"/>
  <c r="D22" i="3"/>
  <c r="D16" i="3"/>
  <c r="G14" i="3"/>
  <c r="I14" i="3" s="1"/>
  <c r="G13" i="3"/>
  <c r="I13" i="3" s="1"/>
  <c r="C20" i="3"/>
  <c r="I5" i="3"/>
  <c r="D75" i="6"/>
  <c r="G27" i="6"/>
  <c r="E75" i="6"/>
  <c r="I67" i="6"/>
  <c r="I37" i="6"/>
  <c r="I39" i="6" s="1"/>
  <c r="G51" i="6"/>
  <c r="G33" i="6"/>
  <c r="G63" i="6"/>
  <c r="H14" i="6"/>
  <c r="H73" i="6" s="1"/>
  <c r="G45" i="6"/>
  <c r="C75" i="6"/>
  <c r="G68" i="6"/>
  <c r="G69" i="6" s="1"/>
  <c r="H69" i="6"/>
  <c r="I68" i="6"/>
  <c r="I61" i="6"/>
  <c r="I62" i="6"/>
  <c r="G57" i="6"/>
  <c r="I55" i="6"/>
  <c r="I57" i="6" s="1"/>
  <c r="G21" i="6"/>
  <c r="I49" i="6"/>
  <c r="I50" i="6"/>
  <c r="I44" i="6"/>
  <c r="I45" i="6" s="1"/>
  <c r="G39" i="6"/>
  <c r="H39" i="6"/>
  <c r="I31" i="6"/>
  <c r="I32" i="6"/>
  <c r="I25" i="6"/>
  <c r="I26" i="6"/>
  <c r="I19" i="6"/>
  <c r="I21" i="6" s="1"/>
  <c r="I5" i="6"/>
  <c r="E16" i="6"/>
  <c r="C16" i="6"/>
  <c r="I10" i="6"/>
  <c r="D16" i="6"/>
  <c r="G11" i="6"/>
  <c r="H11" i="6"/>
  <c r="H16" i="6" s="1"/>
  <c r="G15" i="6"/>
  <c r="G74" i="6" s="1"/>
  <c r="H15" i="6"/>
  <c r="H74" i="6" s="1"/>
  <c r="F3" i="5" s="1"/>
  <c r="G3" i="5" s="1"/>
  <c r="G4" i="6"/>
  <c r="F19" i="3"/>
  <c r="E23" i="3"/>
  <c r="H21" i="3"/>
  <c r="G9" i="3"/>
  <c r="E19" i="3"/>
  <c r="D19" i="3"/>
  <c r="H20" i="3"/>
  <c r="D9" i="3"/>
  <c r="K9" i="3"/>
  <c r="C21" i="3"/>
  <c r="I6" i="3"/>
  <c r="H19" i="3"/>
  <c r="F11" i="4"/>
  <c r="G11" i="4" s="1"/>
  <c r="F6" i="4"/>
  <c r="F15" i="4"/>
  <c r="G15" i="4" s="1"/>
  <c r="C16" i="4"/>
  <c r="C23" i="3"/>
  <c r="I7" i="3"/>
  <c r="D10" i="2"/>
  <c r="D12" i="2" s="1"/>
  <c r="R25" i="1"/>
  <c r="R29" i="1"/>
  <c r="D6" i="2"/>
  <c r="R13" i="1"/>
  <c r="R5" i="1"/>
  <c r="R11" i="1"/>
  <c r="F7" i="1"/>
  <c r="F17" i="1" s="1"/>
  <c r="R3" i="1"/>
  <c r="Q7" i="1"/>
  <c r="Q17" i="1" s="1"/>
  <c r="B52" i="8" l="1"/>
  <c r="B34" i="8"/>
  <c r="B35" i="8" s="1"/>
  <c r="B53" i="8"/>
  <c r="H27" i="7"/>
  <c r="K27" i="7" s="1"/>
  <c r="F29" i="7"/>
  <c r="E29" i="7"/>
  <c r="E28" i="7"/>
  <c r="K22" i="7"/>
  <c r="D38" i="7" s="1"/>
  <c r="F38" i="7" s="1"/>
  <c r="H23" i="7"/>
  <c r="H28" i="7" s="1"/>
  <c r="I3" i="5"/>
  <c r="H3" i="5"/>
  <c r="H4" i="5" s="1"/>
  <c r="G16" i="3"/>
  <c r="G23" i="3" s="1"/>
  <c r="I15" i="3"/>
  <c r="I22" i="3" s="1"/>
  <c r="D23" i="3"/>
  <c r="H22" i="3"/>
  <c r="C19" i="3"/>
  <c r="I69" i="6"/>
  <c r="G14" i="6"/>
  <c r="G73" i="6" s="1"/>
  <c r="G75" i="6" s="1"/>
  <c r="B3" i="5" s="1"/>
  <c r="B4" i="5" s="1"/>
  <c r="I4" i="6"/>
  <c r="I14" i="6" s="1"/>
  <c r="I73" i="6" s="1"/>
  <c r="H75" i="6"/>
  <c r="I74" i="6"/>
  <c r="I15" i="6"/>
  <c r="I63" i="6"/>
  <c r="I51" i="6"/>
  <c r="I33" i="6"/>
  <c r="I27" i="6"/>
  <c r="I11" i="6"/>
  <c r="G6" i="6"/>
  <c r="G16" i="6" s="1"/>
  <c r="G19" i="3"/>
  <c r="G20" i="3"/>
  <c r="H9" i="3"/>
  <c r="E4" i="5"/>
  <c r="H16" i="3"/>
  <c r="I21" i="3"/>
  <c r="I12" i="3"/>
  <c r="I20" i="3"/>
  <c r="I4" i="3"/>
  <c r="I9" i="3" s="1"/>
  <c r="F16" i="4"/>
  <c r="G16" i="4" s="1"/>
  <c r="G6" i="4"/>
  <c r="R15" i="1"/>
  <c r="R7" i="1"/>
  <c r="H29" i="7" l="1"/>
  <c r="K23" i="7"/>
  <c r="K28" i="7" s="1"/>
  <c r="K29" i="7" s="1"/>
  <c r="I16" i="3"/>
  <c r="I23" i="3" s="1"/>
  <c r="I19" i="3"/>
  <c r="I75" i="6"/>
  <c r="I6" i="6"/>
  <c r="I16" i="6" s="1"/>
  <c r="H23" i="3"/>
  <c r="F4" i="5"/>
  <c r="R17" i="1"/>
  <c r="G4" i="5" l="1"/>
  <c r="I4" i="5"/>
</calcChain>
</file>

<file path=xl/comments1.xml><?xml version="1.0" encoding="utf-8"?>
<comments xmlns="http://schemas.openxmlformats.org/spreadsheetml/2006/main">
  <authors>
    <author>tc={E71EE390-C994-47B3-A426-FB3816B7A4BB}</author>
    <author>tc={29E4C9FA-BD02-434D-83A4-4F735598E2DA}</author>
    <author>tc={E46B4FEA-B057-4353-BDFD-8CF2FFE4C9EA}</author>
    <author>tc={D6FEB717-5024-4B3E-8214-ADA070312F68}</author>
  </authors>
  <commentList>
    <comment ref="L7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Received from Br on 20.08.2024</t>
        </r>
      </text>
    </comment>
    <comment ref="O7" authorId="1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Received from Br on 04.09.2024</t>
        </r>
      </text>
    </comment>
    <comment ref="P7" authorId="2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Received from Br on 10.09.2024</t>
        </r>
      </text>
    </comment>
    <comment ref="D15" authorId="3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1.25 to be paid</t>
        </r>
      </text>
    </comment>
  </commentList>
</comments>
</file>

<file path=xl/sharedStrings.xml><?xml version="1.0" encoding="utf-8"?>
<sst xmlns="http://schemas.openxmlformats.org/spreadsheetml/2006/main" count="420" uniqueCount="97">
  <si>
    <t>Part 1</t>
  </si>
  <si>
    <t>JK 201</t>
  </si>
  <si>
    <t>Part A</t>
  </si>
  <si>
    <t>Part B</t>
  </si>
  <si>
    <t>RL</t>
  </si>
  <si>
    <t>BR</t>
  </si>
  <si>
    <t>LAND</t>
  </si>
  <si>
    <t>REG</t>
  </si>
  <si>
    <t>TOTAL</t>
  </si>
  <si>
    <t>Paid</t>
  </si>
  <si>
    <t>Total</t>
  </si>
  <si>
    <t>Balance</t>
  </si>
  <si>
    <t>Totak paid</t>
  </si>
  <si>
    <t>10-09-204</t>
  </si>
  <si>
    <t>RS</t>
  </si>
  <si>
    <t>OUR</t>
  </si>
  <si>
    <t>A</t>
  </si>
  <si>
    <t>B</t>
  </si>
  <si>
    <t>RL_RS</t>
  </si>
  <si>
    <t>Total paid</t>
  </si>
  <si>
    <t>Part A+B</t>
  </si>
  <si>
    <t>Payment Details</t>
  </si>
  <si>
    <t>Total Value</t>
  </si>
  <si>
    <t>Rameshwar Ji</t>
  </si>
  <si>
    <t>Bana Ram Ji</t>
  </si>
  <si>
    <t>Received From Name</t>
  </si>
  <si>
    <t>Kavita Kumari</t>
  </si>
  <si>
    <t>TDS</t>
  </si>
  <si>
    <t>Other Exp</t>
  </si>
  <si>
    <t>Other Land &amp; Plots</t>
  </si>
  <si>
    <t>Plot 2 Part B</t>
  </si>
  <si>
    <t>Plot 3 Part B</t>
  </si>
  <si>
    <t>Plot 4 Part B</t>
  </si>
  <si>
    <t>Plot 1 Part B</t>
  </si>
  <si>
    <t>Plot 5 Part B</t>
  </si>
  <si>
    <t>Plot 6 Part B</t>
  </si>
  <si>
    <t>Plot 7 Part B</t>
  </si>
  <si>
    <t>ADV 4 Biga Part B</t>
  </si>
  <si>
    <t>ADV 3 Biga Part B</t>
  </si>
  <si>
    <t>Other Expenses paide By BR</t>
  </si>
  <si>
    <t>Staff &amp; Labour</t>
  </si>
  <si>
    <t>Advocate &amp; Legal Exp</t>
  </si>
  <si>
    <t>Murat ka Exp</t>
  </si>
  <si>
    <t>DLB</t>
  </si>
  <si>
    <t>Stamp Duty</t>
  </si>
  <si>
    <t>Tds</t>
  </si>
  <si>
    <t>Total Paid</t>
  </si>
  <si>
    <t>Total paid Without Registry</t>
  </si>
  <si>
    <t>PART A</t>
  </si>
  <si>
    <t>PART B</t>
  </si>
  <si>
    <t xml:space="preserve">RL </t>
  </si>
  <si>
    <t>Registry</t>
  </si>
  <si>
    <t>Total Value of Project</t>
  </si>
  <si>
    <t>Total Payment till Date
 without TDS (A+B)</t>
  </si>
  <si>
    <t>Total Payment till Date
 including TDS (A+B)</t>
  </si>
  <si>
    <t>Total Payment till Date</t>
  </si>
  <si>
    <t>Total Payment till Date
 including TDS &amp; Registry (A+B)</t>
  </si>
  <si>
    <t>Total Paid 
With Registry</t>
  </si>
  <si>
    <t xml:space="preserve">Expenses Paid </t>
  </si>
  <si>
    <t>Cleaning Exp for 201 Bega</t>
  </si>
  <si>
    <t>Other Expenses breakup paid By BR</t>
  </si>
  <si>
    <t>JK 201
(Transaction details)</t>
  </si>
  <si>
    <t>JK 201
(Payment Summary)</t>
  </si>
  <si>
    <t>Other Plots Paid by BR
(Payment Summary)</t>
  </si>
  <si>
    <t>All Plots Total
(Payment Summary)</t>
  </si>
  <si>
    <t>Remaining Payment</t>
  </si>
  <si>
    <t>Total Paid 
Without Registry</t>
  </si>
  <si>
    <t>Total Payment
 till Date</t>
  </si>
  <si>
    <t>Total Value
 of Project</t>
  </si>
  <si>
    <t>Land</t>
  </si>
  <si>
    <t>Land +TDS</t>
  </si>
  <si>
    <t>Other Plots</t>
  </si>
  <si>
    <t>RL Paid</t>
  </si>
  <si>
    <t>BR Paid</t>
  </si>
  <si>
    <t>All Total Incl Expenses</t>
  </si>
  <si>
    <t>Other Expenses</t>
  </si>
  <si>
    <t>Party Name</t>
  </si>
  <si>
    <t>Payment Paid</t>
  </si>
  <si>
    <t>To be Paid to JK</t>
  </si>
  <si>
    <t>To be Paid to Stamp Duty</t>
  </si>
  <si>
    <t>To be Paid TDS</t>
  </si>
  <si>
    <t>Paid By</t>
  </si>
  <si>
    <t>Amount</t>
  </si>
  <si>
    <t>Particulars</t>
  </si>
  <si>
    <t>Total Payment to JK including TDS</t>
  </si>
  <si>
    <t>Adv 3 BIGA</t>
  </si>
  <si>
    <t>Adv 4 BIGA</t>
  </si>
  <si>
    <t>To be Paid against 3 BIGA</t>
  </si>
  <si>
    <t>Payment Paid By RL</t>
  </si>
  <si>
    <t>Payment Paid By BR</t>
  </si>
  <si>
    <t>RL &amp;BR</t>
  </si>
  <si>
    <t>13-03-2025</t>
  </si>
  <si>
    <t>26-03-2025</t>
  </si>
  <si>
    <t>29-03-2025</t>
  </si>
  <si>
    <t xml:space="preserve">Other Plots Paid by BR upto 27.10.24
(Payment Summary) </t>
  </si>
  <si>
    <r>
      <rPr>
        <b/>
        <sz val="11"/>
        <color rgb="FF00B050"/>
        <rFont val="Calibri"/>
        <family val="2"/>
        <scheme val="minor"/>
      </rPr>
      <t>PART A</t>
    </r>
    <r>
      <rPr>
        <b/>
        <sz val="11"/>
        <color theme="1"/>
        <rFont val="Calibri"/>
        <family val="2"/>
        <scheme val="minor"/>
      </rPr>
      <t xml:space="preserve"> upto 31.03.25</t>
    </r>
  </si>
  <si>
    <r>
      <rPr>
        <b/>
        <sz val="11"/>
        <color rgb="FFFF0000"/>
        <rFont val="Calibri"/>
        <family val="2"/>
        <scheme val="minor"/>
      </rPr>
      <t>PART B</t>
    </r>
    <r>
      <rPr>
        <b/>
        <sz val="11"/>
        <color theme="1"/>
        <rFont val="Calibri"/>
        <family val="2"/>
        <scheme val="minor"/>
      </rPr>
      <t xml:space="preserve"> upto 10.04.25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</si>
</sst>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 * #,##0.00_ ;_ * \-#,##0.00_ ;_ * &quot;-&quot;??_ ;_ @_ "/>
    <numFmt numFmtId="165" formatCode="0.0"/>
    <numFmt numFmtId="166" formatCode="_ * #,##0.0000_ ;_ * \-#,##0.0000_ ;_ * &quot;-&quot;??_ ;_ @_ "/>
    <numFmt numFmtId="167" formatCode="_ * #,##0.000_ ;_ * \-#,##0.000_ ;_ * &quot;-&quot;??_ ;_ @_ "/>
    <numFmt numFmtId="168" formatCode="_ * #,##0.000000_ ;_ * \-#,##0.000000_ ;_ * &quot;-&quot;??_ ;_ @_ "/>
    <numFmt numFmtId="169" formatCode="_ * #,##0.0000000_ ;_ * \-#,##0.0000000_ ;_ * &quot;-&quot;??_ ;_ @_ "/>
    <numFmt numFmtId="170" formatCode="0.00000"/>
    <numFmt numFmtId="171" formatCode="0.0000000"/>
    <numFmt numFmtId="172" formatCode="_ * #,##0_ ;_ * \-#,##0_ ;_ * &quot;-&quot;??_ ;_ @_ "/>
    <numFmt numFmtId="173" formatCode="[$-14009]dd\-mm\-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1" applyFont="1" applyFill="1" applyBorder="1" applyAlignment="1">
      <alignment horizontal="center"/>
    </xf>
    <xf numFmtId="164" fontId="3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164" fontId="3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0" fillId="0" borderId="0" xfId="1" applyFont="1"/>
    <xf numFmtId="2" fontId="2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167" fontId="2" fillId="3" borderId="1" xfId="1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2" fillId="3" borderId="1" xfId="1" applyNumberFormat="1" applyFont="1" applyFill="1" applyBorder="1" applyAlignment="1">
      <alignment horizontal="center"/>
    </xf>
    <xf numFmtId="2" fontId="1" fillId="4" borderId="17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170" fontId="0" fillId="0" borderId="17" xfId="0" applyNumberFormat="1" applyBorder="1" applyAlignment="1">
      <alignment horizontal="center" vertical="center"/>
    </xf>
    <xf numFmtId="169" fontId="2" fillId="3" borderId="1" xfId="1" applyNumberFormat="1" applyFont="1" applyFill="1" applyBorder="1" applyAlignment="1">
      <alignment horizontal="center" vertical="center"/>
    </xf>
    <xf numFmtId="169" fontId="3" fillId="0" borderId="1" xfId="1" applyNumberFormat="1" applyFont="1" applyBorder="1" applyAlignment="1">
      <alignment horizontal="center" vertical="center"/>
    </xf>
    <xf numFmtId="169" fontId="3" fillId="0" borderId="0" xfId="1" applyNumberFormat="1" applyFont="1" applyFill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4" borderId="18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1" fontId="1" fillId="4" borderId="1" xfId="0" applyNumberFormat="1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2" fontId="1" fillId="6" borderId="18" xfId="0" applyNumberFormat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170" fontId="1" fillId="4" borderId="17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4" borderId="17" xfId="0" applyNumberFormat="1" applyFont="1" applyFill="1" applyBorder="1" applyAlignment="1">
      <alignment horizontal="center" vertical="center"/>
    </xf>
    <xf numFmtId="170" fontId="1" fillId="6" borderId="15" xfId="0" applyNumberFormat="1" applyFont="1" applyFill="1" applyBorder="1" applyAlignment="1">
      <alignment horizontal="center" vertical="center"/>
    </xf>
    <xf numFmtId="170" fontId="1" fillId="6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6" borderId="15" xfId="0" applyNumberFormat="1" applyFont="1" applyFill="1" applyBorder="1" applyAlignment="1">
      <alignment horizontal="center" vertical="center"/>
    </xf>
    <xf numFmtId="170" fontId="1" fillId="4" borderId="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70" fontId="1" fillId="0" borderId="1" xfId="0" applyNumberFormat="1" applyFont="1" applyBorder="1" applyAlignment="1">
      <alignment horizontal="center" vertical="center" wrapText="1"/>
    </xf>
    <xf numFmtId="170" fontId="1" fillId="0" borderId="0" xfId="0" applyNumberFormat="1" applyFont="1"/>
    <xf numFmtId="170" fontId="1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39" xfId="0" applyFont="1" applyBorder="1"/>
    <xf numFmtId="0" fontId="6" fillId="4" borderId="39" xfId="0" applyFont="1" applyFill="1" applyBorder="1"/>
    <xf numFmtId="0" fontId="5" fillId="4" borderId="35" xfId="0" applyFont="1" applyFill="1" applyBorder="1"/>
    <xf numFmtId="0" fontId="1" fillId="4" borderId="35" xfId="0" applyFont="1" applyFill="1" applyBorder="1"/>
    <xf numFmtId="164" fontId="0" fillId="0" borderId="1" xfId="1" applyFont="1" applyBorder="1" applyAlignment="1">
      <alignment horizontal="center" vertical="center"/>
    </xf>
    <xf numFmtId="172" fontId="0" fillId="0" borderId="12" xfId="1" applyNumberFormat="1" applyFont="1" applyBorder="1" applyAlignment="1">
      <alignment horizontal="center" vertical="center"/>
    </xf>
    <xf numFmtId="172" fontId="0" fillId="0" borderId="13" xfId="1" applyNumberFormat="1" applyFont="1" applyBorder="1" applyAlignment="1">
      <alignment horizontal="center" vertical="center"/>
    </xf>
    <xf numFmtId="172" fontId="0" fillId="0" borderId="1" xfId="1" applyNumberFormat="1" applyFont="1" applyBorder="1" applyAlignment="1">
      <alignment horizontal="center" vertical="center"/>
    </xf>
    <xf numFmtId="172" fontId="0" fillId="0" borderId="15" xfId="1" applyNumberFormat="1" applyFont="1" applyBorder="1" applyAlignment="1">
      <alignment horizontal="center" vertical="center"/>
    </xf>
    <xf numFmtId="172" fontId="0" fillId="0" borderId="20" xfId="1" applyNumberFormat="1" applyFont="1" applyBorder="1" applyAlignment="1">
      <alignment horizontal="center" vertical="center"/>
    </xf>
    <xf numFmtId="172" fontId="0" fillId="0" borderId="21" xfId="1" applyNumberFormat="1" applyFont="1" applyBorder="1" applyAlignment="1">
      <alignment horizontal="center" vertical="center"/>
    </xf>
    <xf numFmtId="0" fontId="6" fillId="0" borderId="20" xfId="0" applyFont="1" applyBorder="1"/>
    <xf numFmtId="0" fontId="6" fillId="0" borderId="42" xfId="0" applyFont="1" applyBorder="1"/>
    <xf numFmtId="0" fontId="6" fillId="0" borderId="25" xfId="0" applyFont="1" applyBorder="1"/>
    <xf numFmtId="0" fontId="6" fillId="0" borderId="14" xfId="0" applyFont="1" applyBorder="1"/>
    <xf numFmtId="0" fontId="6" fillId="0" borderId="16" xfId="0" applyFont="1" applyBorder="1"/>
    <xf numFmtId="0" fontId="6" fillId="0" borderId="14" xfId="0" applyFont="1" applyBorder="1" applyAlignment="1">
      <alignment wrapText="1"/>
    </xf>
    <xf numFmtId="164" fontId="0" fillId="0" borderId="0" xfId="1" applyFont="1" applyBorder="1"/>
    <xf numFmtId="164" fontId="1" fillId="4" borderId="1" xfId="1" applyFont="1" applyFill="1" applyBorder="1" applyAlignment="1">
      <alignment horizontal="center" vertical="center"/>
    </xf>
    <xf numFmtId="172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2" fontId="0" fillId="0" borderId="1" xfId="1" applyNumberFormat="1" applyFont="1" applyBorder="1"/>
    <xf numFmtId="172" fontId="0" fillId="0" borderId="0" xfId="0" applyNumberFormat="1"/>
    <xf numFmtId="172" fontId="0" fillId="0" borderId="20" xfId="1" applyNumberFormat="1" applyFont="1" applyBorder="1"/>
    <xf numFmtId="172" fontId="1" fillId="0" borderId="40" xfId="1" applyNumberFormat="1" applyFont="1" applyBorder="1"/>
    <xf numFmtId="172" fontId="1" fillId="4" borderId="40" xfId="1" applyNumberFormat="1" applyFont="1" applyFill="1" applyBorder="1"/>
    <xf numFmtId="172" fontId="1" fillId="4" borderId="41" xfId="1" applyNumberFormat="1" applyFont="1" applyFill="1" applyBorder="1"/>
    <xf numFmtId="172" fontId="1" fillId="0" borderId="43" xfId="1" applyNumberFormat="1" applyFont="1" applyBorder="1"/>
    <xf numFmtId="172" fontId="1" fillId="0" borderId="0" xfId="1" applyNumberFormat="1" applyFont="1" applyBorder="1"/>
    <xf numFmtId="172" fontId="1" fillId="0" borderId="40" xfId="0" applyNumberFormat="1" applyFont="1" applyBorder="1"/>
    <xf numFmtId="172" fontId="1" fillId="0" borderId="41" xfId="0" applyNumberFormat="1" applyFont="1" applyBorder="1"/>
    <xf numFmtId="172" fontId="0" fillId="0" borderId="35" xfId="1" applyNumberFormat="1" applyFont="1" applyBorder="1"/>
    <xf numFmtId="172" fontId="5" fillId="0" borderId="0" xfId="0" applyNumberFormat="1" applyFont="1"/>
    <xf numFmtId="172" fontId="0" fillId="0" borderId="15" xfId="0" applyNumberFormat="1" applyBorder="1"/>
    <xf numFmtId="172" fontId="0" fillId="4" borderId="1" xfId="1" applyNumberFormat="1" applyFont="1" applyFill="1" applyBorder="1"/>
    <xf numFmtId="172" fontId="0" fillId="0" borderId="17" xfId="1" applyNumberFormat="1" applyFont="1" applyBorder="1"/>
    <xf numFmtId="172" fontId="0" fillId="0" borderId="18" xfId="0" applyNumberFormat="1" applyBorder="1"/>
    <xf numFmtId="172" fontId="0" fillId="6" borderId="0" xfId="0" applyNumberFormat="1" applyFill="1"/>
    <xf numFmtId="172" fontId="1" fillId="4" borderId="18" xfId="1" applyNumberFormat="1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172" fontId="0" fillId="0" borderId="28" xfId="1" applyNumberFormat="1" applyFont="1" applyBorder="1" applyAlignment="1">
      <alignment horizontal="center" vertical="center"/>
    </xf>
    <xf numFmtId="173" fontId="1" fillId="0" borderId="14" xfId="0" applyNumberFormat="1" applyFont="1" applyBorder="1" applyAlignment="1">
      <alignment horizontal="center" vertical="center"/>
    </xf>
    <xf numFmtId="172" fontId="8" fillId="0" borderId="1" xfId="1" applyNumberFormat="1" applyFont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172" fontId="1" fillId="0" borderId="40" xfId="1" applyNumberFormat="1" applyFont="1" applyBorder="1" applyAlignment="1">
      <alignment horizontal="center" vertical="center"/>
    </xf>
    <xf numFmtId="172" fontId="1" fillId="0" borderId="41" xfId="1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tisha goyal" id="{62287837-1FF3-425D-A755-5DDB939470B0}" userId="S::nitisha.goyal@brninfra.com::03e50ba1-a609-4a97-a52c-13236979f20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7" dT="2024-10-03T14:36:55.40" personId="{62287837-1FF3-425D-A755-5DDB939470B0}" id="{E71EE390-C994-47B3-A426-FB3816B7A4BB}">
    <text>Received from Br on 20.08.2024</text>
  </threadedComment>
  <threadedComment ref="O7" dT="2024-10-03T14:36:29.93" personId="{62287837-1FF3-425D-A755-5DDB939470B0}" id="{29E4C9FA-BD02-434D-83A4-4F735598E2DA}">
    <text>Received from Br on 04.09.2024</text>
  </threadedComment>
  <threadedComment ref="P7" dT="2024-10-03T14:37:22.09" personId="{62287837-1FF3-425D-A755-5DDB939470B0}" id="{E46B4FEA-B057-4353-BDFD-8CF2FFE4C9EA}">
    <text>Received from Br on 10.09.2024</text>
  </threadedComment>
  <threadedComment ref="D15" dT="2025-02-17T16:06:44.41" personId="{62287837-1FF3-425D-A755-5DDB939470B0}" id="{D6FEB717-5024-4B3E-8214-ADA070312F68}">
    <text>1.25 to be paid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="90" zoomScaleNormal="90" workbookViewId="0">
      <selection activeCell="F20" sqref="F20"/>
    </sheetView>
  </sheetViews>
  <sheetFormatPr defaultRowHeight="18.5" x14ac:dyDescent="0.45"/>
  <cols>
    <col min="1" max="1" width="37" style="82" customWidth="1"/>
    <col min="2" max="3" width="13.54296875" bestFit="1" customWidth="1"/>
    <col min="4" max="4" width="13.6328125" bestFit="1" customWidth="1"/>
    <col min="5" max="5" width="12.453125" bestFit="1" customWidth="1"/>
    <col min="6" max="8" width="13.54296875" bestFit="1" customWidth="1"/>
    <col min="9" max="9" width="15.90625" bestFit="1" customWidth="1"/>
    <col min="10" max="10" width="13.6328125" bestFit="1" customWidth="1"/>
    <col min="14" max="14" width="20.36328125" style="4" bestFit="1" customWidth="1"/>
    <col min="15" max="15" width="9.54296875" bestFit="1" customWidth="1"/>
    <col min="16" max="16" width="7.6328125" bestFit="1" customWidth="1"/>
    <col min="17" max="17" width="14.08984375" bestFit="1" customWidth="1"/>
    <col min="18" max="18" width="8.453125" style="4" bestFit="1" customWidth="1"/>
    <col min="19" max="19" width="10.36328125" customWidth="1"/>
    <col min="20" max="20" width="18" bestFit="1" customWidth="1"/>
  </cols>
  <sheetData>
    <row r="1" spans="1:18" ht="12.65" customHeight="1" thickBot="1" x14ac:dyDescent="0.4">
      <c r="A1" s="173" t="s">
        <v>61</v>
      </c>
      <c r="B1" s="176" t="s">
        <v>95</v>
      </c>
      <c r="C1" s="177"/>
      <c r="D1" s="178"/>
      <c r="E1" s="42"/>
      <c r="F1" s="182" t="s">
        <v>96</v>
      </c>
      <c r="G1" s="183"/>
      <c r="H1" s="184"/>
      <c r="N1"/>
      <c r="R1"/>
    </row>
    <row r="2" spans="1:18" ht="15" thickBot="1" x14ac:dyDescent="0.4">
      <c r="A2" s="174"/>
      <c r="B2" s="43"/>
      <c r="C2" s="44" t="s">
        <v>4</v>
      </c>
      <c r="D2" s="45" t="s">
        <v>5</v>
      </c>
      <c r="E2" s="42"/>
      <c r="F2" s="39"/>
      <c r="G2" s="40" t="s">
        <v>4</v>
      </c>
      <c r="H2" s="41" t="s">
        <v>5</v>
      </c>
      <c r="N2"/>
      <c r="R2"/>
    </row>
    <row r="3" spans="1:18" ht="14.5" x14ac:dyDescent="0.35">
      <c r="A3" s="174"/>
      <c r="B3" s="158">
        <v>45513</v>
      </c>
      <c r="C3" s="122">
        <v>65000000</v>
      </c>
      <c r="D3" s="123">
        <v>25000000</v>
      </c>
      <c r="E3" s="42"/>
      <c r="F3" s="158">
        <v>45488</v>
      </c>
      <c r="G3" s="122">
        <v>90000000</v>
      </c>
      <c r="H3" s="123"/>
      <c r="M3" s="4"/>
      <c r="O3" s="4"/>
      <c r="R3"/>
    </row>
    <row r="4" spans="1:18" ht="14.5" x14ac:dyDescent="0.35">
      <c r="A4" s="174"/>
      <c r="B4" s="158">
        <v>45518</v>
      </c>
      <c r="C4" s="124">
        <v>85000000</v>
      </c>
      <c r="D4" s="125">
        <v>0</v>
      </c>
      <c r="E4" s="42"/>
      <c r="F4" s="158">
        <v>45512</v>
      </c>
      <c r="G4" s="124">
        <v>10000000</v>
      </c>
      <c r="H4" s="125"/>
      <c r="M4" s="4"/>
      <c r="O4" s="4"/>
      <c r="R4"/>
    </row>
    <row r="5" spans="1:18" ht="14.5" x14ac:dyDescent="0.35">
      <c r="A5" s="174"/>
      <c r="B5" s="158">
        <v>45525</v>
      </c>
      <c r="C5" s="124">
        <v>0</v>
      </c>
      <c r="D5" s="125">
        <v>10000000</v>
      </c>
      <c r="E5" s="42"/>
      <c r="F5" s="158">
        <v>45541</v>
      </c>
      <c r="G5" s="124">
        <v>10000000</v>
      </c>
      <c r="H5" s="125"/>
      <c r="M5" s="4"/>
      <c r="O5" s="4"/>
      <c r="R5"/>
    </row>
    <row r="6" spans="1:18" ht="14.5" x14ac:dyDescent="0.35">
      <c r="A6" s="174"/>
      <c r="B6" s="158">
        <v>45532</v>
      </c>
      <c r="C6" s="124">
        <v>0</v>
      </c>
      <c r="D6" s="125">
        <v>5000000</v>
      </c>
      <c r="E6" s="42"/>
      <c r="F6" s="158">
        <v>45545</v>
      </c>
      <c r="G6" s="124">
        <v>21000000</v>
      </c>
      <c r="H6" s="125"/>
      <c r="M6" s="4"/>
      <c r="O6" s="4"/>
      <c r="R6"/>
    </row>
    <row r="7" spans="1:18" ht="14.5" x14ac:dyDescent="0.35">
      <c r="A7" s="174"/>
      <c r="B7" s="158">
        <v>45534</v>
      </c>
      <c r="C7" s="124">
        <v>0</v>
      </c>
      <c r="D7" s="125">
        <v>10000000</v>
      </c>
      <c r="E7" s="42"/>
      <c r="F7" s="158">
        <v>45563</v>
      </c>
      <c r="G7" s="124">
        <v>29000000</v>
      </c>
      <c r="H7" s="125"/>
      <c r="M7" s="4"/>
      <c r="O7" s="4"/>
      <c r="R7"/>
    </row>
    <row r="8" spans="1:18" ht="14.5" x14ac:dyDescent="0.35">
      <c r="A8" s="174"/>
      <c r="B8" s="158">
        <v>45540</v>
      </c>
      <c r="C8" s="124">
        <v>0</v>
      </c>
      <c r="D8" s="125">
        <v>5000000</v>
      </c>
      <c r="E8" s="42"/>
      <c r="F8" s="158">
        <v>45567</v>
      </c>
      <c r="G8" s="124">
        <v>10000000</v>
      </c>
      <c r="H8" s="125"/>
      <c r="M8" s="4"/>
      <c r="O8" s="4"/>
      <c r="R8"/>
    </row>
    <row r="9" spans="1:18" ht="14.5" x14ac:dyDescent="0.35">
      <c r="A9" s="174"/>
      <c r="B9" s="158">
        <v>45546</v>
      </c>
      <c r="C9" s="124">
        <v>0</v>
      </c>
      <c r="D9" s="125">
        <v>5000000</v>
      </c>
      <c r="E9" s="42"/>
      <c r="F9" s="158">
        <v>45569</v>
      </c>
      <c r="G9" s="124">
        <v>20000000</v>
      </c>
      <c r="H9" s="125"/>
      <c r="M9" s="4"/>
      <c r="O9" s="4"/>
      <c r="R9"/>
    </row>
    <row r="10" spans="1:18" ht="14.5" x14ac:dyDescent="0.35">
      <c r="A10" s="174"/>
      <c r="B10" s="158">
        <v>45556</v>
      </c>
      <c r="C10" s="124">
        <v>0</v>
      </c>
      <c r="D10" s="125">
        <v>10000000</v>
      </c>
      <c r="E10" s="42"/>
      <c r="F10" s="158">
        <v>45572</v>
      </c>
      <c r="G10" s="124">
        <v>10000000</v>
      </c>
      <c r="H10" s="125"/>
      <c r="M10" s="4"/>
      <c r="O10" s="4"/>
      <c r="R10"/>
    </row>
    <row r="11" spans="1:18" ht="14.5" x14ac:dyDescent="0.35">
      <c r="A11" s="174"/>
      <c r="B11" s="158">
        <v>45559</v>
      </c>
      <c r="C11" s="124">
        <v>20000000</v>
      </c>
      <c r="D11" s="125">
        <v>0</v>
      </c>
      <c r="E11" s="42"/>
      <c r="F11" s="158">
        <v>45574</v>
      </c>
      <c r="G11" s="124">
        <v>15000000</v>
      </c>
      <c r="H11" s="125"/>
      <c r="M11" s="4"/>
      <c r="O11" s="4"/>
      <c r="R11"/>
    </row>
    <row r="12" spans="1:18" ht="14.5" x14ac:dyDescent="0.35">
      <c r="A12" s="174"/>
      <c r="B12" s="158">
        <v>45565</v>
      </c>
      <c r="C12" s="126">
        <v>0</v>
      </c>
      <c r="D12" s="127">
        <v>10000000</v>
      </c>
      <c r="E12" s="42"/>
      <c r="F12" s="158">
        <v>45580</v>
      </c>
      <c r="G12" s="124">
        <v>23000000</v>
      </c>
      <c r="H12" s="125"/>
      <c r="M12" s="4"/>
      <c r="O12" s="4"/>
      <c r="R12"/>
    </row>
    <row r="13" spans="1:18" ht="14.5" x14ac:dyDescent="0.35">
      <c r="A13" s="174"/>
      <c r="B13" s="52"/>
      <c r="C13" s="126"/>
      <c r="D13" s="127"/>
      <c r="E13" s="42"/>
      <c r="F13" s="158">
        <v>45581</v>
      </c>
      <c r="G13" s="124">
        <v>17000000</v>
      </c>
      <c r="H13" s="125"/>
      <c r="M13" s="4"/>
      <c r="O13" s="4"/>
      <c r="R13"/>
    </row>
    <row r="14" spans="1:18" ht="14.5" x14ac:dyDescent="0.35">
      <c r="A14" s="174"/>
      <c r="B14" s="52"/>
      <c r="C14" s="126"/>
      <c r="D14" s="127"/>
      <c r="E14" s="42"/>
      <c r="F14" s="158">
        <v>45701</v>
      </c>
      <c r="G14" s="124">
        <v>30000000</v>
      </c>
      <c r="H14" s="125"/>
      <c r="M14" s="4"/>
      <c r="O14" s="4"/>
      <c r="R14"/>
    </row>
    <row r="15" spans="1:18" ht="14.5" x14ac:dyDescent="0.35">
      <c r="A15" s="174"/>
      <c r="B15" s="52"/>
      <c r="C15" s="126"/>
      <c r="D15" s="127"/>
      <c r="E15" s="42"/>
      <c r="F15" s="158">
        <v>45705</v>
      </c>
      <c r="G15" s="124">
        <v>28000000</v>
      </c>
      <c r="H15" s="125"/>
      <c r="M15" s="4"/>
      <c r="O15" s="4"/>
      <c r="R15"/>
    </row>
    <row r="16" spans="1:18" ht="14.4" customHeight="1" x14ac:dyDescent="0.35">
      <c r="A16" s="174"/>
      <c r="B16" s="52"/>
      <c r="C16" s="126"/>
      <c r="D16" s="127"/>
      <c r="E16" s="42"/>
      <c r="F16" s="158">
        <v>45708</v>
      </c>
      <c r="G16" s="124">
        <v>12000000</v>
      </c>
      <c r="H16" s="125"/>
      <c r="M16" s="4"/>
      <c r="O16" s="4"/>
      <c r="R16"/>
    </row>
    <row r="17" spans="1:20" ht="14.4" customHeight="1" x14ac:dyDescent="0.35">
      <c r="A17" s="174"/>
      <c r="B17" s="52"/>
      <c r="C17" s="126"/>
      <c r="D17" s="127"/>
      <c r="E17" s="42"/>
      <c r="F17" s="158" t="s">
        <v>91</v>
      </c>
      <c r="G17" s="159">
        <v>8500000</v>
      </c>
      <c r="H17" s="125"/>
      <c r="M17" s="4"/>
      <c r="O17" s="4"/>
      <c r="R17"/>
    </row>
    <row r="18" spans="1:20" ht="14.4" customHeight="1" x14ac:dyDescent="0.35">
      <c r="A18" s="174"/>
      <c r="B18" s="52"/>
      <c r="C18" s="126"/>
      <c r="D18" s="127"/>
      <c r="E18" s="42"/>
      <c r="F18" s="49" t="s">
        <v>92</v>
      </c>
      <c r="G18" s="159">
        <v>11500000</v>
      </c>
      <c r="H18" s="125"/>
      <c r="M18" s="4"/>
      <c r="O18" s="4"/>
      <c r="R18"/>
    </row>
    <row r="19" spans="1:20" ht="14.4" customHeight="1" x14ac:dyDescent="0.35">
      <c r="A19" s="174"/>
      <c r="B19" s="52"/>
      <c r="C19" s="126"/>
      <c r="D19" s="127"/>
      <c r="E19" s="42"/>
      <c r="F19" s="49" t="s">
        <v>93</v>
      </c>
      <c r="G19" s="159">
        <v>30000000</v>
      </c>
      <c r="H19" s="125"/>
      <c r="M19" s="4"/>
      <c r="O19" s="4"/>
      <c r="R19"/>
    </row>
    <row r="20" spans="1:20" ht="14.4" customHeight="1" x14ac:dyDescent="0.35">
      <c r="A20" s="174"/>
      <c r="B20" s="52"/>
      <c r="C20" s="126"/>
      <c r="D20" s="127"/>
      <c r="E20" s="42"/>
      <c r="F20" s="49">
        <v>45751</v>
      </c>
      <c r="G20" s="159">
        <v>2500000</v>
      </c>
      <c r="H20" s="125"/>
      <c r="M20" s="4"/>
      <c r="O20" s="4"/>
      <c r="R20"/>
    </row>
    <row r="21" spans="1:20" ht="14.4" customHeight="1" x14ac:dyDescent="0.35">
      <c r="A21" s="174"/>
      <c r="B21" s="52"/>
      <c r="C21" s="126"/>
      <c r="D21" s="127"/>
      <c r="E21" s="42"/>
      <c r="F21" s="49"/>
      <c r="G21" s="159"/>
      <c r="H21" s="125"/>
      <c r="M21" s="4"/>
      <c r="O21" s="4"/>
      <c r="R21"/>
    </row>
    <row r="22" spans="1:20" ht="14.4" customHeight="1" thickBot="1" x14ac:dyDescent="0.4">
      <c r="A22" s="174"/>
      <c r="B22" s="52"/>
      <c r="C22" s="126"/>
      <c r="D22" s="127"/>
      <c r="E22" s="42"/>
      <c r="F22" s="49"/>
      <c r="G22" s="159"/>
      <c r="H22" s="125"/>
      <c r="M22" s="4"/>
      <c r="O22" s="4"/>
      <c r="R22"/>
    </row>
    <row r="23" spans="1:20" ht="15" thickBot="1" x14ac:dyDescent="0.4">
      <c r="A23" s="175"/>
      <c r="B23" s="160" t="s">
        <v>10</v>
      </c>
      <c r="C23" s="161">
        <f>SUM(C3:C13)</f>
        <v>170000000</v>
      </c>
      <c r="D23" s="162">
        <f>SUM(D3:D13)</f>
        <v>80000000</v>
      </c>
      <c r="E23" s="42"/>
      <c r="F23" s="43" t="s">
        <v>10</v>
      </c>
      <c r="G23" s="161">
        <f>SUM(G3:G20)</f>
        <v>377500000</v>
      </c>
      <c r="H23" s="162">
        <v>145000000</v>
      </c>
      <c r="I23" s="31"/>
      <c r="J23" s="139"/>
      <c r="M23" s="4"/>
      <c r="O23" s="4"/>
      <c r="R23"/>
    </row>
    <row r="24" spans="1:20" ht="16.75" customHeight="1" thickBot="1" x14ac:dyDescent="0.4">
      <c r="A24" s="179" t="s">
        <v>1</v>
      </c>
      <c r="B24" s="179"/>
      <c r="C24" s="179"/>
      <c r="D24" s="179"/>
      <c r="E24" s="179"/>
      <c r="F24" s="179"/>
      <c r="G24" s="179"/>
      <c r="M24" s="4"/>
      <c r="N24"/>
      <c r="R24"/>
    </row>
    <row r="25" spans="1:20" ht="16.75" customHeight="1" thickBot="1" x14ac:dyDescent="0.4">
      <c r="A25" s="118" t="s">
        <v>76</v>
      </c>
      <c r="B25" s="180" t="s">
        <v>4</v>
      </c>
      <c r="C25" s="180"/>
      <c r="D25" s="180"/>
      <c r="E25" s="180" t="s">
        <v>5</v>
      </c>
      <c r="F25" s="180"/>
      <c r="G25" s="181"/>
      <c r="M25" s="4"/>
      <c r="N25"/>
      <c r="R25"/>
    </row>
    <row r="26" spans="1:20" ht="15.65" customHeight="1" x14ac:dyDescent="0.35">
      <c r="A26" s="119"/>
      <c r="B26" s="120" t="s">
        <v>2</v>
      </c>
      <c r="C26" s="120" t="s">
        <v>3</v>
      </c>
      <c r="D26" s="120" t="s">
        <v>10</v>
      </c>
      <c r="E26" s="120" t="s">
        <v>2</v>
      </c>
      <c r="F26" s="120" t="s">
        <v>3</v>
      </c>
      <c r="G26" s="120" t="s">
        <v>10</v>
      </c>
      <c r="M26" s="4"/>
      <c r="N26"/>
      <c r="R26"/>
    </row>
    <row r="27" spans="1:20" ht="18" x14ac:dyDescent="0.35">
      <c r="A27" s="116" t="s">
        <v>77</v>
      </c>
      <c r="B27" s="138">
        <f>C23</f>
        <v>170000000</v>
      </c>
      <c r="C27" s="138">
        <f>G23</f>
        <v>377500000</v>
      </c>
      <c r="D27" s="138">
        <f>B27+C27</f>
        <v>547500000</v>
      </c>
      <c r="E27" s="138">
        <f>D23</f>
        <v>80000000</v>
      </c>
      <c r="F27" s="138">
        <f>H23</f>
        <v>145000000</v>
      </c>
      <c r="G27" s="138">
        <f>E27+F27</f>
        <v>225000000</v>
      </c>
      <c r="H27" s="139"/>
      <c r="M27" s="4"/>
      <c r="N27"/>
      <c r="R27"/>
    </row>
    <row r="28" spans="1:20" ht="18" x14ac:dyDescent="0.35">
      <c r="A28" s="116" t="s">
        <v>27</v>
      </c>
      <c r="B28" s="138">
        <v>1400000</v>
      </c>
      <c r="C28" s="138"/>
      <c r="D28" s="138">
        <f t="shared" ref="D28:D29" si="0">B28+C28</f>
        <v>1400000</v>
      </c>
      <c r="E28" s="138"/>
      <c r="F28" s="138"/>
      <c r="G28" s="138">
        <f t="shared" ref="G28:G30" si="1">E28+F28</f>
        <v>0</v>
      </c>
      <c r="H28" s="139"/>
      <c r="M28" s="4"/>
      <c r="N28"/>
      <c r="R28"/>
    </row>
    <row r="29" spans="1:20" ht="18.649999999999999" thickBot="1" x14ac:dyDescent="0.4">
      <c r="A29" s="128" t="s">
        <v>44</v>
      </c>
      <c r="B29" s="140">
        <v>7389600</v>
      </c>
      <c r="C29" s="140"/>
      <c r="D29" s="140">
        <f t="shared" si="0"/>
        <v>7389600</v>
      </c>
      <c r="E29" s="140">
        <v>5500000</v>
      </c>
      <c r="F29" s="140">
        <v>1450000</v>
      </c>
      <c r="G29" s="140">
        <f t="shared" si="1"/>
        <v>6950000</v>
      </c>
      <c r="H29" s="139"/>
      <c r="M29" s="4"/>
      <c r="N29"/>
      <c r="R29"/>
    </row>
    <row r="30" spans="1:20" ht="18.649999999999999" thickBot="1" x14ac:dyDescent="0.4">
      <c r="A30" s="117" t="s">
        <v>46</v>
      </c>
      <c r="B30" s="141">
        <f>B27+B28+B29</f>
        <v>178789600</v>
      </c>
      <c r="C30" s="141">
        <f t="shared" ref="C30:D30" si="2">C27+C28+C29</f>
        <v>377500000</v>
      </c>
      <c r="D30" s="142">
        <f t="shared" si="2"/>
        <v>556289600</v>
      </c>
      <c r="E30" s="141">
        <f>E27+E28+E29</f>
        <v>85500000</v>
      </c>
      <c r="F30" s="141">
        <f>F27+F28+F29</f>
        <v>146450000</v>
      </c>
      <c r="G30" s="143">
        <f t="shared" si="1"/>
        <v>231950000</v>
      </c>
      <c r="H30" s="139"/>
      <c r="M30" s="4"/>
      <c r="N30"/>
      <c r="R30"/>
    </row>
    <row r="31" spans="1:20" ht="18.649999999999999" thickBot="1" x14ac:dyDescent="0.4">
      <c r="A31" s="129"/>
      <c r="B31" s="144"/>
      <c r="C31" s="144"/>
      <c r="D31" s="145"/>
      <c r="E31" s="145"/>
      <c r="F31" s="145"/>
      <c r="G31" s="145"/>
      <c r="H31" s="139"/>
      <c r="S31" s="4"/>
      <c r="T31" s="4"/>
    </row>
    <row r="32" spans="1:20" ht="18.649999999999999" thickBot="1" x14ac:dyDescent="0.4">
      <c r="A32" s="117" t="s">
        <v>83</v>
      </c>
      <c r="B32" s="146" t="s">
        <v>82</v>
      </c>
      <c r="C32" s="147" t="s">
        <v>81</v>
      </c>
      <c r="D32" s="139"/>
      <c r="E32" s="139"/>
      <c r="F32" s="139"/>
      <c r="G32" s="139"/>
      <c r="H32" s="139"/>
      <c r="S32" s="4"/>
      <c r="T32" s="4"/>
    </row>
    <row r="33" spans="1:20" ht="18" x14ac:dyDescent="0.35">
      <c r="A33" s="130" t="s">
        <v>52</v>
      </c>
      <c r="B33" s="148">
        <v>850000000</v>
      </c>
      <c r="C33" s="150" t="s">
        <v>90</v>
      </c>
      <c r="D33" s="139"/>
      <c r="E33" s="149"/>
      <c r="F33" s="139"/>
      <c r="G33" s="139"/>
      <c r="H33" s="139"/>
      <c r="S33" s="4"/>
      <c r="T33" s="4"/>
    </row>
    <row r="34" spans="1:20" ht="19.25" customHeight="1" x14ac:dyDescent="0.35">
      <c r="A34" s="133" t="s">
        <v>84</v>
      </c>
      <c r="B34" s="138">
        <f>D30+G30-D29-G29</f>
        <v>773900000</v>
      </c>
      <c r="C34" s="150" t="s">
        <v>90</v>
      </c>
      <c r="D34" s="139"/>
      <c r="E34" s="149"/>
      <c r="F34" s="139"/>
      <c r="G34" s="139"/>
      <c r="H34" s="139"/>
      <c r="S34" s="4"/>
      <c r="T34" s="4"/>
    </row>
    <row r="35" spans="1:20" ht="18" x14ac:dyDescent="0.35">
      <c r="A35" s="131" t="s">
        <v>78</v>
      </c>
      <c r="B35" s="151">
        <f>B33-B34</f>
        <v>76100000</v>
      </c>
      <c r="C35" s="150" t="s">
        <v>4</v>
      </c>
      <c r="D35" s="139"/>
      <c r="E35" s="149"/>
      <c r="F35" s="139"/>
      <c r="G35" s="139"/>
      <c r="H35" s="139"/>
      <c r="S35" s="4"/>
      <c r="T35" s="4"/>
    </row>
    <row r="36" spans="1:20" ht="18" x14ac:dyDescent="0.35">
      <c r="A36" s="131" t="s">
        <v>79</v>
      </c>
      <c r="B36" s="138">
        <v>12500000</v>
      </c>
      <c r="C36" s="150" t="s">
        <v>5</v>
      </c>
      <c r="D36" s="139"/>
      <c r="E36" s="139"/>
      <c r="F36" s="139"/>
      <c r="G36" s="139"/>
      <c r="H36" s="139"/>
      <c r="S36" s="4"/>
      <c r="T36" s="4"/>
    </row>
    <row r="37" spans="1:20" ht="15" customHeight="1" thickBot="1" x14ac:dyDescent="0.4">
      <c r="A37" s="132" t="s">
        <v>80</v>
      </c>
      <c r="B37" s="152">
        <v>1100000</v>
      </c>
      <c r="C37" s="153" t="s">
        <v>5</v>
      </c>
      <c r="D37" s="139"/>
      <c r="E37" s="139"/>
      <c r="F37" s="139"/>
      <c r="G37" s="139"/>
      <c r="H37" s="139"/>
      <c r="S37" s="4"/>
      <c r="T37" s="4"/>
    </row>
    <row r="38" spans="1:20" ht="18" x14ac:dyDescent="0.35">
      <c r="A38" s="83"/>
      <c r="B38" s="134"/>
      <c r="S38" s="4"/>
      <c r="T38" s="4"/>
    </row>
    <row r="39" spans="1:20" ht="18.649999999999999" thickBot="1" x14ac:dyDescent="0.4">
      <c r="A39" s="83"/>
      <c r="B39" s="134"/>
      <c r="S39" s="4"/>
      <c r="T39" s="4"/>
    </row>
    <row r="40" spans="1:20" ht="18.649999999999999" thickBot="1" x14ac:dyDescent="0.35">
      <c r="A40" s="168" t="s">
        <v>94</v>
      </c>
      <c r="B40" s="169"/>
      <c r="C40" s="169"/>
      <c r="D40" s="169"/>
      <c r="F40" s="170"/>
      <c r="G40" s="170"/>
      <c r="H40" s="170"/>
      <c r="S40" s="4"/>
      <c r="T40" s="4"/>
    </row>
    <row r="41" spans="1:20" ht="16.25" thickBot="1" x14ac:dyDescent="0.35">
      <c r="A41" s="85"/>
      <c r="B41" s="85" t="s">
        <v>2</v>
      </c>
      <c r="C41" s="85" t="s">
        <v>3</v>
      </c>
      <c r="D41" s="87" t="s">
        <v>10</v>
      </c>
      <c r="F41" s="165" t="s">
        <v>60</v>
      </c>
      <c r="G41" s="166"/>
      <c r="H41" s="167"/>
      <c r="S41" s="4"/>
      <c r="T41" s="4"/>
    </row>
    <row r="42" spans="1:20" ht="14.4" x14ac:dyDescent="0.3">
      <c r="A42" s="85" t="s">
        <v>6</v>
      </c>
      <c r="B42" s="124">
        <v>7000000</v>
      </c>
      <c r="C42" s="124">
        <f>40000000+2500000+4131000+4243200+13875000+6240000+2025000+8451000</f>
        <v>81465200</v>
      </c>
      <c r="D42" s="136">
        <f>+B42+C42</f>
        <v>88465200</v>
      </c>
      <c r="F42" s="171" t="s">
        <v>59</v>
      </c>
      <c r="G42" s="172"/>
      <c r="H42" s="157">
        <v>495262</v>
      </c>
      <c r="S42" s="4"/>
      <c r="T42" s="4"/>
    </row>
    <row r="43" spans="1:20" ht="14.4" x14ac:dyDescent="0.3">
      <c r="A43" s="85" t="s">
        <v>86</v>
      </c>
      <c r="B43" s="124"/>
      <c r="C43" s="124">
        <v>16000000</v>
      </c>
      <c r="D43" s="136">
        <f t="shared" ref="D43:D47" si="3">+B43+C43</f>
        <v>16000000</v>
      </c>
      <c r="F43" s="163" t="s">
        <v>40</v>
      </c>
      <c r="G43" s="164"/>
      <c r="H43" s="125">
        <v>287000</v>
      </c>
      <c r="S43" s="4"/>
      <c r="T43" s="4"/>
    </row>
    <row r="44" spans="1:20" ht="14.4" x14ac:dyDescent="0.3">
      <c r="A44" s="85" t="s">
        <v>85</v>
      </c>
      <c r="B44" s="124"/>
      <c r="C44" s="124">
        <v>3500000</v>
      </c>
      <c r="D44" s="136">
        <f t="shared" si="3"/>
        <v>3500000</v>
      </c>
      <c r="F44" s="163" t="s">
        <v>41</v>
      </c>
      <c r="G44" s="164"/>
      <c r="H44" s="125">
        <v>4481320</v>
      </c>
      <c r="S44" s="4"/>
      <c r="T44" s="4"/>
    </row>
    <row r="45" spans="1:20" ht="14.4" x14ac:dyDescent="0.3">
      <c r="A45" s="85" t="s">
        <v>27</v>
      </c>
      <c r="B45" s="124">
        <v>0</v>
      </c>
      <c r="C45" s="124">
        <v>0</v>
      </c>
      <c r="D45" s="136">
        <f t="shared" si="3"/>
        <v>0</v>
      </c>
      <c r="F45" s="163" t="s">
        <v>42</v>
      </c>
      <c r="G45" s="164"/>
      <c r="H45" s="125">
        <v>142000</v>
      </c>
      <c r="S45" s="4"/>
      <c r="T45" s="4"/>
    </row>
    <row r="46" spans="1:20" ht="14.4" x14ac:dyDescent="0.3">
      <c r="A46" s="85" t="s">
        <v>7</v>
      </c>
      <c r="B46" s="124">
        <v>17500</v>
      </c>
      <c r="C46" s="124">
        <v>0</v>
      </c>
      <c r="D46" s="136">
        <f t="shared" si="3"/>
        <v>17500</v>
      </c>
      <c r="F46" s="163" t="s">
        <v>43</v>
      </c>
      <c r="G46" s="164"/>
      <c r="H46" s="125">
        <v>2500000</v>
      </c>
      <c r="S46" s="4"/>
      <c r="T46" s="4"/>
    </row>
    <row r="47" spans="1:20" ht="15" thickBot="1" x14ac:dyDescent="0.35">
      <c r="A47" s="85" t="s">
        <v>28</v>
      </c>
      <c r="B47" s="124">
        <v>0</v>
      </c>
      <c r="C47" s="124">
        <f>495262+287000+4481320+142000+2500000</f>
        <v>7905582</v>
      </c>
      <c r="D47" s="136">
        <f t="shared" si="3"/>
        <v>7905582</v>
      </c>
      <c r="F47" s="156" t="s">
        <v>10</v>
      </c>
      <c r="G47" s="91"/>
      <c r="H47" s="155">
        <f>SUM(H42:H46)</f>
        <v>7905582</v>
      </c>
      <c r="S47" s="4"/>
      <c r="T47" s="4"/>
    </row>
    <row r="48" spans="1:20" ht="28.75" x14ac:dyDescent="0.3">
      <c r="A48" s="137" t="s">
        <v>67</v>
      </c>
      <c r="B48" s="124">
        <f>SUM(B42:B47)</f>
        <v>7017500</v>
      </c>
      <c r="C48" s="124">
        <f>SUM(C42:C47)</f>
        <v>108870782</v>
      </c>
      <c r="D48" s="136">
        <f>+B48+C48</f>
        <v>115888282</v>
      </c>
      <c r="S48" s="4"/>
      <c r="T48" s="4"/>
    </row>
    <row r="49" spans="1:20" ht="14.4" x14ac:dyDescent="0.3">
      <c r="A49" s="137" t="s">
        <v>87</v>
      </c>
      <c r="B49" s="50">
        <v>0</v>
      </c>
      <c r="C49" s="121">
        <v>8000000</v>
      </c>
      <c r="D49" s="135">
        <f>+B49+C49</f>
        <v>8000000</v>
      </c>
      <c r="S49" s="4"/>
      <c r="T49" s="4"/>
    </row>
    <row r="50" spans="1:20" ht="18" x14ac:dyDescent="0.35">
      <c r="A50" s="83"/>
      <c r="B50" s="134"/>
      <c r="S50" s="4"/>
      <c r="T50" s="4"/>
    </row>
    <row r="52" spans="1:20" ht="18" x14ac:dyDescent="0.35">
      <c r="A52" s="83" t="s">
        <v>88</v>
      </c>
      <c r="B52" s="154">
        <f>D30</f>
        <v>556289600</v>
      </c>
    </row>
    <row r="53" spans="1:20" ht="18" x14ac:dyDescent="0.35">
      <c r="A53" s="83" t="s">
        <v>89</v>
      </c>
      <c r="B53" s="154">
        <f>G30+D48</f>
        <v>347838282</v>
      </c>
    </row>
  </sheetData>
  <mergeCells count="14">
    <mergeCell ref="A1:A23"/>
    <mergeCell ref="B1:D1"/>
    <mergeCell ref="A24:G24"/>
    <mergeCell ref="E25:G25"/>
    <mergeCell ref="B25:D25"/>
    <mergeCell ref="F1:H1"/>
    <mergeCell ref="F45:G45"/>
    <mergeCell ref="F46:G46"/>
    <mergeCell ref="F41:H41"/>
    <mergeCell ref="A40:D40"/>
    <mergeCell ref="F40:H40"/>
    <mergeCell ref="F42:G42"/>
    <mergeCell ref="F43:G43"/>
    <mergeCell ref="F44:G44"/>
  </mergeCells>
  <pageMargins left="0.7" right="0.7" top="0.75" bottom="0.75" header="0.3" footer="0.3"/>
  <pageSetup paperSize="9" scale="88" orientation="landscape" r:id="rId1"/>
  <rowBreaks count="1" manualBreakCount="1">
    <brk id="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3"/>
  <sheetViews>
    <sheetView zoomScale="80" zoomScaleNormal="80" workbookViewId="0">
      <selection activeCell="Q8" sqref="Q8"/>
    </sheetView>
  </sheetViews>
  <sheetFormatPr defaultColWidth="10.81640625" defaultRowHeight="18.5" x14ac:dyDescent="0.35"/>
  <cols>
    <col min="1" max="1" width="10.81640625" style="11" bestFit="1" customWidth="1"/>
    <col min="2" max="2" width="25.1796875" style="6" bestFit="1" customWidth="1"/>
    <col min="3" max="3" width="8.1796875" style="6" bestFit="1" customWidth="1"/>
    <col min="4" max="4" width="8.81640625" style="6" bestFit="1" customWidth="1"/>
    <col min="5" max="5" width="14.08984375" style="6" bestFit="1" customWidth="1"/>
    <col min="6" max="6" width="14.08984375" style="6" customWidth="1"/>
    <col min="7" max="7" width="13.6328125" style="6" customWidth="1"/>
    <col min="8" max="8" width="12.08984375" style="6" customWidth="1"/>
    <col min="9" max="9" width="9.90625" style="6" bestFit="1" customWidth="1"/>
    <col min="10" max="15" width="14.08984375" style="6" bestFit="1" customWidth="1"/>
    <col min="16" max="16" width="14.08984375" style="6" customWidth="1"/>
    <col min="17" max="18" width="14.08984375" style="6" bestFit="1" customWidth="1"/>
    <col min="19" max="20" width="14.6328125" style="6" bestFit="1" customWidth="1"/>
    <col min="21" max="21" width="14.08984375" style="6" bestFit="1" customWidth="1"/>
    <col min="22" max="16384" width="10.81640625" style="6"/>
  </cols>
  <sheetData>
    <row r="1" spans="1:21" ht="18" x14ac:dyDescent="0.3">
      <c r="A1" s="5" t="s">
        <v>0</v>
      </c>
      <c r="B1" s="5" t="s">
        <v>1</v>
      </c>
      <c r="J1" s="186" t="s">
        <v>21</v>
      </c>
      <c r="K1" s="187"/>
      <c r="L1" s="187"/>
      <c r="M1" s="187"/>
      <c r="N1" s="187"/>
      <c r="O1" s="187"/>
      <c r="P1" s="187"/>
      <c r="Q1" s="187"/>
      <c r="R1" s="187"/>
      <c r="S1" s="188"/>
    </row>
    <row r="3" spans="1:21" x14ac:dyDescent="0.35">
      <c r="A3" s="185" t="s">
        <v>2</v>
      </c>
      <c r="B3" s="5"/>
      <c r="C3" s="5" t="s">
        <v>6</v>
      </c>
      <c r="D3" s="5" t="s">
        <v>7</v>
      </c>
      <c r="E3" s="5" t="s">
        <v>27</v>
      </c>
      <c r="F3" s="5" t="s">
        <v>28</v>
      </c>
      <c r="G3" s="5" t="s">
        <v>22</v>
      </c>
      <c r="H3" s="5" t="s">
        <v>46</v>
      </c>
      <c r="I3" s="5" t="s">
        <v>11</v>
      </c>
      <c r="J3" s="7">
        <v>45513</v>
      </c>
      <c r="K3" s="7">
        <v>45518</v>
      </c>
      <c r="L3" s="7">
        <v>45525</v>
      </c>
      <c r="M3" s="7">
        <v>45532</v>
      </c>
      <c r="N3" s="7">
        <v>45534</v>
      </c>
      <c r="O3" s="7">
        <v>45540</v>
      </c>
      <c r="P3" s="7">
        <v>45546</v>
      </c>
      <c r="Q3" s="7">
        <v>45556</v>
      </c>
      <c r="R3" s="7">
        <v>45558</v>
      </c>
      <c r="S3" s="7">
        <v>45559</v>
      </c>
      <c r="T3" s="7">
        <v>45565</v>
      </c>
      <c r="U3" s="7">
        <v>45701</v>
      </c>
    </row>
    <row r="4" spans="1:21" x14ac:dyDescent="0.35">
      <c r="A4" s="185"/>
      <c r="B4" s="5" t="s">
        <v>18</v>
      </c>
      <c r="C4" s="5">
        <v>17</v>
      </c>
      <c r="D4" s="15">
        <f t="shared" ref="D4:I4" si="0">SUM(D5:D6)</f>
        <v>0.73895999999999995</v>
      </c>
      <c r="E4" s="5">
        <f t="shared" si="0"/>
        <v>0.14000000000000001</v>
      </c>
      <c r="F4" s="5"/>
      <c r="G4" s="14">
        <f>17+D4+E4</f>
        <v>17.878959999999999</v>
      </c>
      <c r="H4" s="15">
        <f t="shared" si="0"/>
        <v>17.878959999999999</v>
      </c>
      <c r="I4" s="5">
        <f t="shared" si="0"/>
        <v>0</v>
      </c>
      <c r="J4" s="8">
        <f>+SUM(J5:J6)</f>
        <v>6.5</v>
      </c>
      <c r="K4" s="8">
        <f t="shared" ref="K4:R4" si="1">+SUM(K5:K6)</f>
        <v>8.5</v>
      </c>
      <c r="L4" s="8">
        <f t="shared" si="1"/>
        <v>0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>+SUM(S5:S6)</f>
        <v>2</v>
      </c>
      <c r="T4" s="8">
        <f>+SUM(T5:T6)</f>
        <v>0</v>
      </c>
      <c r="U4" s="8">
        <f>+SUM(U5:U6)</f>
        <v>0</v>
      </c>
    </row>
    <row r="5" spans="1:21" x14ac:dyDescent="0.35">
      <c r="A5" s="185"/>
      <c r="B5" s="9" t="s">
        <v>4</v>
      </c>
      <c r="C5" s="9">
        <v>17</v>
      </c>
      <c r="D5" s="16">
        <v>0.73895999999999995</v>
      </c>
      <c r="E5" s="9">
        <v>0.14000000000000001</v>
      </c>
      <c r="F5" s="9"/>
      <c r="G5" s="20">
        <f>+C5+D5+E5</f>
        <v>17.878959999999999</v>
      </c>
      <c r="H5" s="17">
        <f>SUM(J5:U5)+D5+E5</f>
        <v>17.878959999999999</v>
      </c>
      <c r="I5" s="9">
        <f>+G5-H5</f>
        <v>0</v>
      </c>
      <c r="J5" s="9">
        <v>6.5</v>
      </c>
      <c r="K5" s="9">
        <f>6+2.5</f>
        <v>8.5</v>
      </c>
      <c r="L5" s="9"/>
      <c r="M5" s="9"/>
      <c r="N5" s="9"/>
      <c r="O5" s="9"/>
      <c r="P5" s="9"/>
      <c r="Q5" s="9"/>
      <c r="R5" s="9"/>
      <c r="S5" s="9">
        <v>2</v>
      </c>
      <c r="T5" s="9"/>
      <c r="U5" s="9"/>
    </row>
    <row r="6" spans="1:21" x14ac:dyDescent="0.35">
      <c r="A6" s="185"/>
      <c r="B6" s="9" t="s">
        <v>14</v>
      </c>
      <c r="C6" s="9">
        <v>0</v>
      </c>
      <c r="D6" s="16"/>
      <c r="E6" s="10"/>
      <c r="F6" s="10"/>
      <c r="G6" s="20">
        <v>0</v>
      </c>
      <c r="H6" s="9">
        <f>SUM(J6:U6)</f>
        <v>0</v>
      </c>
      <c r="I6" s="9">
        <f>+G6-H6</f>
        <v>0</v>
      </c>
      <c r="J6" s="9">
        <v>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35">
      <c r="A7" s="185"/>
      <c r="B7" s="5" t="s">
        <v>5</v>
      </c>
      <c r="C7" s="5">
        <v>8</v>
      </c>
      <c r="D7" s="15">
        <v>0.55000000000000004</v>
      </c>
      <c r="E7" s="5">
        <v>0</v>
      </c>
      <c r="F7" s="5"/>
      <c r="G7" s="5">
        <v>8</v>
      </c>
      <c r="H7" s="5">
        <f>SUM(J7:U7)+0.55</f>
        <v>8.5500000000000007</v>
      </c>
      <c r="I7" s="5">
        <f>+G7-H7</f>
        <v>-0.55000000000000071</v>
      </c>
      <c r="J7" s="8">
        <v>2.5</v>
      </c>
      <c r="K7" s="8"/>
      <c r="L7" s="8">
        <v>1</v>
      </c>
      <c r="M7" s="8">
        <v>0.5</v>
      </c>
      <c r="N7" s="8">
        <v>1</v>
      </c>
      <c r="O7" s="8">
        <v>0.5</v>
      </c>
      <c r="P7" s="8">
        <v>0.5</v>
      </c>
      <c r="Q7" s="8">
        <v>1</v>
      </c>
      <c r="R7" s="8"/>
      <c r="S7" s="8"/>
      <c r="T7" s="8">
        <v>1</v>
      </c>
      <c r="U7" s="8"/>
    </row>
    <row r="8" spans="1:21" x14ac:dyDescent="0.35">
      <c r="A8" s="185"/>
      <c r="B8" s="5" t="s">
        <v>25</v>
      </c>
      <c r="C8" s="5"/>
      <c r="D8" s="15"/>
      <c r="E8" s="5"/>
      <c r="F8" s="5"/>
      <c r="G8" s="5"/>
      <c r="H8" s="5"/>
      <c r="I8" s="5"/>
      <c r="J8" s="8"/>
      <c r="K8" s="8"/>
      <c r="L8" s="8"/>
      <c r="M8" s="8"/>
      <c r="N8" s="8"/>
      <c r="O8" s="8"/>
      <c r="P8" s="8"/>
      <c r="Q8" s="8" t="s">
        <v>26</v>
      </c>
      <c r="R8" s="8"/>
      <c r="S8" s="8"/>
      <c r="T8" s="8"/>
      <c r="U8" s="8"/>
    </row>
    <row r="9" spans="1:21" s="11" customFormat="1" x14ac:dyDescent="0.35">
      <c r="A9" s="185"/>
      <c r="B9" s="5" t="s">
        <v>10</v>
      </c>
      <c r="C9" s="5">
        <f>C4+C7</f>
        <v>25</v>
      </c>
      <c r="D9" s="15">
        <f>D4+D7</f>
        <v>1.2889599999999999</v>
      </c>
      <c r="E9" s="5">
        <f t="shared" ref="E9" si="2">E4+E7</f>
        <v>0.14000000000000001</v>
      </c>
      <c r="F9" s="5"/>
      <c r="G9" s="13">
        <f t="shared" ref="G9:I9" si="3">G4+G7</f>
        <v>25.878959999999999</v>
      </c>
      <c r="H9" s="35">
        <f t="shared" si="3"/>
        <v>26.42896</v>
      </c>
      <c r="I9" s="5">
        <f t="shared" si="3"/>
        <v>-0.55000000000000071</v>
      </c>
      <c r="J9" s="8">
        <f t="shared" ref="J9:P9" si="4">+J4+J7</f>
        <v>9</v>
      </c>
      <c r="K9" s="8">
        <f t="shared" si="4"/>
        <v>8.5</v>
      </c>
      <c r="L9" s="8">
        <f t="shared" si="4"/>
        <v>1</v>
      </c>
      <c r="M9" s="8">
        <f t="shared" si="4"/>
        <v>0.5</v>
      </c>
      <c r="N9" s="8">
        <f t="shared" si="4"/>
        <v>1</v>
      </c>
      <c r="O9" s="8">
        <f t="shared" si="4"/>
        <v>0.5</v>
      </c>
      <c r="P9" s="8">
        <f t="shared" si="4"/>
        <v>0.5</v>
      </c>
      <c r="Q9" s="8">
        <f>+Q4+Q7</f>
        <v>1</v>
      </c>
      <c r="R9" s="8">
        <f>+R4+R7</f>
        <v>0</v>
      </c>
      <c r="S9" s="8">
        <f t="shared" ref="S9:T9" si="5">+S4+S7</f>
        <v>2</v>
      </c>
      <c r="T9" s="8">
        <f t="shared" si="5"/>
        <v>1</v>
      </c>
      <c r="U9" s="8">
        <f t="shared" ref="U9" si="6">+U4+U7</f>
        <v>0</v>
      </c>
    </row>
    <row r="10" spans="1:21" ht="18" x14ac:dyDescent="0.3">
      <c r="A10" s="6"/>
    </row>
    <row r="11" spans="1:21" x14ac:dyDescent="0.35">
      <c r="A11" s="185" t="s">
        <v>3</v>
      </c>
      <c r="B11" s="5"/>
      <c r="C11" s="5" t="s">
        <v>6</v>
      </c>
      <c r="D11" s="5" t="s">
        <v>7</v>
      </c>
      <c r="E11" s="5" t="s">
        <v>27</v>
      </c>
      <c r="F11" s="5" t="s">
        <v>28</v>
      </c>
      <c r="G11" s="5" t="s">
        <v>22</v>
      </c>
      <c r="H11" s="5" t="s">
        <v>19</v>
      </c>
      <c r="I11" s="5" t="s">
        <v>11</v>
      </c>
      <c r="J11" s="7">
        <v>45488</v>
      </c>
      <c r="K11" s="7">
        <v>45512</v>
      </c>
      <c r="L11" s="7">
        <v>45541</v>
      </c>
      <c r="M11" s="7">
        <v>45545</v>
      </c>
      <c r="N11" s="7">
        <v>45563</v>
      </c>
      <c r="O11" s="7">
        <v>45567</v>
      </c>
      <c r="P11" s="7">
        <v>45569</v>
      </c>
      <c r="Q11" s="7">
        <v>45572</v>
      </c>
      <c r="R11" s="7">
        <v>45574</v>
      </c>
      <c r="S11" s="7">
        <v>45580</v>
      </c>
      <c r="T11" s="7">
        <v>45581</v>
      </c>
      <c r="U11" s="7">
        <v>45701</v>
      </c>
    </row>
    <row r="12" spans="1:21" x14ac:dyDescent="0.35">
      <c r="A12" s="185"/>
      <c r="B12" s="5" t="s">
        <v>18</v>
      </c>
      <c r="C12" s="5">
        <f>42.5-17</f>
        <v>25.5</v>
      </c>
      <c r="D12" s="5"/>
      <c r="E12" s="5"/>
      <c r="F12" s="5"/>
      <c r="G12" s="5">
        <f>+C12+D12+E12+F12</f>
        <v>25.5</v>
      </c>
      <c r="H12" s="5">
        <f>SUM(J12:U12)</f>
        <v>28.5</v>
      </c>
      <c r="I12" s="5">
        <f t="shared" ref="I12" si="7">SUM(I13:I14)</f>
        <v>-3</v>
      </c>
      <c r="J12" s="8">
        <v>9</v>
      </c>
      <c r="K12" s="8">
        <v>1</v>
      </c>
      <c r="L12" s="8">
        <v>1</v>
      </c>
      <c r="M12" s="8">
        <v>2.1</v>
      </c>
      <c r="N12" s="8">
        <v>2.9</v>
      </c>
      <c r="O12" s="8">
        <v>1</v>
      </c>
      <c r="P12" s="8">
        <v>2</v>
      </c>
      <c r="Q12" s="8">
        <v>1</v>
      </c>
      <c r="R12" s="8">
        <v>1.5</v>
      </c>
      <c r="S12" s="8">
        <v>2.2999999999999998</v>
      </c>
      <c r="T12" s="8">
        <v>1.7</v>
      </c>
      <c r="U12" s="8">
        <v>3</v>
      </c>
    </row>
    <row r="13" spans="1:21" x14ac:dyDescent="0.35">
      <c r="A13" s="185"/>
      <c r="B13" s="9" t="s">
        <v>4</v>
      </c>
      <c r="C13" s="9">
        <v>24</v>
      </c>
      <c r="D13" s="10"/>
      <c r="E13" s="10"/>
      <c r="F13" s="10"/>
      <c r="G13" s="19">
        <f>+C13+D13+E13+F13</f>
        <v>24</v>
      </c>
      <c r="H13" s="9">
        <f>SUM(J13:U13)</f>
        <v>27</v>
      </c>
      <c r="I13" s="9">
        <f>+G13-H13</f>
        <v>-3</v>
      </c>
      <c r="J13" s="9">
        <v>9</v>
      </c>
      <c r="K13" s="9">
        <v>1</v>
      </c>
      <c r="L13" s="9">
        <v>0.5</v>
      </c>
      <c r="M13" s="9">
        <v>1.1000000000000001</v>
      </c>
      <c r="N13" s="9">
        <v>2.9</v>
      </c>
      <c r="O13" s="9">
        <v>1</v>
      </c>
      <c r="P13" s="9">
        <v>2</v>
      </c>
      <c r="Q13" s="9">
        <v>1</v>
      </c>
      <c r="R13" s="9">
        <v>1.5</v>
      </c>
      <c r="S13" s="9">
        <v>2.2999999999999998</v>
      </c>
      <c r="T13" s="9">
        <v>1.7</v>
      </c>
      <c r="U13" s="9">
        <v>3</v>
      </c>
    </row>
    <row r="14" spans="1:21" x14ac:dyDescent="0.35">
      <c r="A14" s="185"/>
      <c r="B14" s="9" t="s">
        <v>14</v>
      </c>
      <c r="C14" s="9">
        <v>1.5</v>
      </c>
      <c r="D14" s="10"/>
      <c r="E14" s="10"/>
      <c r="F14" s="10"/>
      <c r="G14" s="19">
        <f>+C14+D14+E14+F14</f>
        <v>1.5</v>
      </c>
      <c r="H14" s="9">
        <f>SUM(J14:S14)</f>
        <v>1.5</v>
      </c>
      <c r="I14" s="9">
        <f>+G14-H14</f>
        <v>0</v>
      </c>
      <c r="J14" s="9"/>
      <c r="K14" s="9"/>
      <c r="L14" s="9">
        <v>0.5</v>
      </c>
      <c r="M14" s="9">
        <v>1</v>
      </c>
      <c r="N14" s="9"/>
      <c r="O14" s="9"/>
      <c r="P14" s="9"/>
      <c r="Q14" s="9"/>
      <c r="R14" s="9"/>
      <c r="S14" s="9"/>
      <c r="T14" s="9"/>
      <c r="U14" s="9"/>
    </row>
    <row r="15" spans="1:21" x14ac:dyDescent="0.35">
      <c r="A15" s="185"/>
      <c r="B15" s="5" t="s">
        <v>5</v>
      </c>
      <c r="C15" s="5">
        <v>34.5</v>
      </c>
      <c r="D15" s="5">
        <f>1.25+0.145</f>
        <v>1.395</v>
      </c>
      <c r="E15" s="5">
        <f>0.11</f>
        <v>0.11</v>
      </c>
      <c r="F15" s="15">
        <v>4.9526199999999999E-2</v>
      </c>
      <c r="G15" s="15">
        <f>+C15+D15+E15+F15</f>
        <v>36.054526200000005</v>
      </c>
      <c r="H15" s="37">
        <f>14.5+0.145</f>
        <v>14.645</v>
      </c>
      <c r="I15" s="15">
        <f>+G15-H15</f>
        <v>21.409526200000006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35">
      <c r="A16" s="185"/>
      <c r="B16" s="5" t="s">
        <v>10</v>
      </c>
      <c r="C16" s="5">
        <f>C12+C15</f>
        <v>60</v>
      </c>
      <c r="D16" s="5">
        <f t="shared" ref="D16:F16" si="8">D12+D15</f>
        <v>1.395</v>
      </c>
      <c r="E16" s="5">
        <f t="shared" si="8"/>
        <v>0.11</v>
      </c>
      <c r="F16" s="15">
        <f t="shared" si="8"/>
        <v>4.9526199999999999E-2</v>
      </c>
      <c r="G16" s="15">
        <f t="shared" ref="G16" si="9">G12+G15</f>
        <v>61.554526200000005</v>
      </c>
      <c r="H16" s="15">
        <f t="shared" ref="H16" si="10">H12+H15</f>
        <v>43.144999999999996</v>
      </c>
      <c r="I16" s="15">
        <f t="shared" ref="I16" si="11">I12+I15</f>
        <v>18.409526200000006</v>
      </c>
      <c r="J16" s="8">
        <f t="shared" ref="J16:S16" si="12">+J12+J15</f>
        <v>9</v>
      </c>
      <c r="K16" s="8">
        <f t="shared" si="12"/>
        <v>1</v>
      </c>
      <c r="L16" s="8">
        <f t="shared" si="12"/>
        <v>1</v>
      </c>
      <c r="M16" s="8">
        <f t="shared" si="12"/>
        <v>2.1</v>
      </c>
      <c r="N16" s="8">
        <f t="shared" si="12"/>
        <v>2.9</v>
      </c>
      <c r="O16" s="8">
        <f t="shared" si="12"/>
        <v>1</v>
      </c>
      <c r="P16" s="8">
        <f t="shared" si="12"/>
        <v>2</v>
      </c>
      <c r="Q16" s="8">
        <f t="shared" si="12"/>
        <v>1</v>
      </c>
      <c r="R16" s="8">
        <f t="shared" si="12"/>
        <v>1.5</v>
      </c>
      <c r="S16" s="8">
        <f t="shared" si="12"/>
        <v>2.2999999999999998</v>
      </c>
      <c r="T16" s="8">
        <f t="shared" ref="T16:U16" si="13">+T12+T15</f>
        <v>1.7</v>
      </c>
      <c r="U16" s="8">
        <f t="shared" si="13"/>
        <v>3</v>
      </c>
    </row>
    <row r="17" spans="1:9" ht="18" x14ac:dyDescent="0.3">
      <c r="H17" s="18"/>
      <c r="I17" s="18"/>
    </row>
    <row r="18" spans="1:9" x14ac:dyDescent="0.35">
      <c r="A18" s="185" t="s">
        <v>20</v>
      </c>
      <c r="B18" s="5"/>
      <c r="C18" s="5" t="s">
        <v>6</v>
      </c>
      <c r="D18" s="5" t="s">
        <v>7</v>
      </c>
      <c r="E18" s="5" t="s">
        <v>27</v>
      </c>
      <c r="F18" s="5" t="s">
        <v>28</v>
      </c>
      <c r="G18" s="5" t="s">
        <v>22</v>
      </c>
      <c r="H18" s="15" t="s">
        <v>19</v>
      </c>
      <c r="I18" s="15" t="s">
        <v>11</v>
      </c>
    </row>
    <row r="19" spans="1:9" x14ac:dyDescent="0.35">
      <c r="A19" s="185"/>
      <c r="B19" s="5" t="s">
        <v>18</v>
      </c>
      <c r="C19" s="5">
        <f>SUM(C20:C21)</f>
        <v>42.5</v>
      </c>
      <c r="D19" s="15">
        <f t="shared" ref="D19:F19" si="14">SUM(D20:D21)</f>
        <v>0.73895999999999995</v>
      </c>
      <c r="E19" s="5">
        <f t="shared" si="14"/>
        <v>0.14000000000000001</v>
      </c>
      <c r="F19" s="5">
        <f t="shared" si="14"/>
        <v>0</v>
      </c>
      <c r="G19" s="15">
        <f>+G4+G12</f>
        <v>43.378959999999999</v>
      </c>
      <c r="H19" s="15">
        <f>+H12+H4</f>
        <v>46.378959999999999</v>
      </c>
      <c r="I19" s="15">
        <f t="shared" ref="I19" si="15">SUM(I20:I21)</f>
        <v>-3</v>
      </c>
    </row>
    <row r="20" spans="1:9" x14ac:dyDescent="0.35">
      <c r="A20" s="185"/>
      <c r="B20" s="9" t="s">
        <v>4</v>
      </c>
      <c r="C20" s="9">
        <f>C5+C13</f>
        <v>41</v>
      </c>
      <c r="D20" s="16">
        <f t="shared" ref="D20:F20" si="16">D5+D13</f>
        <v>0.73895999999999995</v>
      </c>
      <c r="E20" s="9">
        <f t="shared" si="16"/>
        <v>0.14000000000000001</v>
      </c>
      <c r="F20" s="9">
        <f t="shared" si="16"/>
        <v>0</v>
      </c>
      <c r="G20" s="16">
        <f>G5+G13</f>
        <v>41.878959999999999</v>
      </c>
      <c r="H20" s="16">
        <f t="shared" ref="H20:I20" si="17">H5+H13</f>
        <v>44.878959999999999</v>
      </c>
      <c r="I20" s="16">
        <f t="shared" si="17"/>
        <v>-3</v>
      </c>
    </row>
    <row r="21" spans="1:9" x14ac:dyDescent="0.35">
      <c r="A21" s="185"/>
      <c r="B21" s="9" t="s">
        <v>14</v>
      </c>
      <c r="C21" s="9">
        <f>C6+C14</f>
        <v>1.5</v>
      </c>
      <c r="D21" s="16">
        <f t="shared" ref="D21:F21" si="18">D6+D14</f>
        <v>0</v>
      </c>
      <c r="E21" s="9">
        <f t="shared" si="18"/>
        <v>0</v>
      </c>
      <c r="F21" s="9">
        <f t="shared" si="18"/>
        <v>0</v>
      </c>
      <c r="G21" s="16">
        <f>G6+G14</f>
        <v>1.5</v>
      </c>
      <c r="H21" s="16">
        <f>H6+H14</f>
        <v>1.5</v>
      </c>
      <c r="I21" s="16">
        <f t="shared" ref="I21" si="19">I6+I14</f>
        <v>0</v>
      </c>
    </row>
    <row r="22" spans="1:9" x14ac:dyDescent="0.35">
      <c r="A22" s="185"/>
      <c r="B22" s="5" t="s">
        <v>5</v>
      </c>
      <c r="C22" s="5">
        <f>C7+C15</f>
        <v>42.5</v>
      </c>
      <c r="D22" s="15">
        <f t="shared" ref="D22:F22" si="20">D7+D15</f>
        <v>1.9450000000000001</v>
      </c>
      <c r="E22" s="15">
        <f t="shared" si="20"/>
        <v>0.11</v>
      </c>
      <c r="F22" s="15">
        <f t="shared" si="20"/>
        <v>4.9526199999999999E-2</v>
      </c>
      <c r="G22" s="15">
        <f>G7+G15</f>
        <v>44.054526200000005</v>
      </c>
      <c r="H22" s="15">
        <f>H7+H15</f>
        <v>23.195</v>
      </c>
      <c r="I22" s="15">
        <f t="shared" ref="I22" si="21">I7+I15</f>
        <v>20.859526200000005</v>
      </c>
    </row>
    <row r="23" spans="1:9" x14ac:dyDescent="0.35">
      <c r="A23" s="185"/>
      <c r="B23" s="5" t="s">
        <v>10</v>
      </c>
      <c r="C23" s="5">
        <f t="shared" ref="C23:G23" si="22">C9+C16</f>
        <v>85</v>
      </c>
      <c r="D23" s="15">
        <f t="shared" si="22"/>
        <v>2.6839599999999999</v>
      </c>
      <c r="E23" s="15">
        <f t="shared" si="22"/>
        <v>0.25</v>
      </c>
      <c r="F23" s="15">
        <f t="shared" si="22"/>
        <v>4.9526199999999999E-2</v>
      </c>
      <c r="G23" s="15">
        <f t="shared" si="22"/>
        <v>87.433486200000004</v>
      </c>
      <c r="H23" s="15">
        <f t="shared" ref="H23:I23" si="23">H9+H16</f>
        <v>69.57396</v>
      </c>
      <c r="I23" s="15">
        <f t="shared" si="23"/>
        <v>17.859526200000005</v>
      </c>
    </row>
  </sheetData>
  <mergeCells count="4">
    <mergeCell ref="A18:A23"/>
    <mergeCell ref="J1:S1"/>
    <mergeCell ref="A11:A16"/>
    <mergeCell ref="A3:A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opLeftCell="A22" workbookViewId="0">
      <selection activeCell="A2" sqref="A2:A16"/>
    </sheetView>
  </sheetViews>
  <sheetFormatPr defaultRowHeight="18.5" x14ac:dyDescent="0.45"/>
  <cols>
    <col min="1" max="1" width="25" style="82" bestFit="1" customWidth="1"/>
    <col min="2" max="2" width="20.1796875" bestFit="1" customWidth="1"/>
    <col min="3" max="3" width="15.1796875" bestFit="1" customWidth="1"/>
    <col min="4" max="4" width="12.1796875" bestFit="1" customWidth="1"/>
    <col min="5" max="5" width="20.36328125" bestFit="1" customWidth="1"/>
    <col min="6" max="6" width="9.54296875" bestFit="1" customWidth="1"/>
    <col min="7" max="7" width="13.36328125" bestFit="1" customWidth="1"/>
    <col min="8" max="8" width="20.1796875" bestFit="1" customWidth="1"/>
    <col min="9" max="9" width="9.90625" bestFit="1" customWidth="1"/>
    <col min="10" max="10" width="6" bestFit="1" customWidth="1"/>
    <col min="11" max="11" width="27.36328125" bestFit="1" customWidth="1"/>
    <col min="12" max="12" width="10.453125" bestFit="1" customWidth="1"/>
    <col min="16" max="16" width="20.36328125" style="4" bestFit="1" customWidth="1"/>
    <col min="17" max="17" width="9.54296875" bestFit="1" customWidth="1"/>
    <col min="18" max="18" width="7.6328125" bestFit="1" customWidth="1"/>
    <col min="19" max="19" width="14.08984375" bestFit="1" customWidth="1"/>
    <col min="20" max="20" width="8.453125" style="4" bestFit="1" customWidth="1"/>
    <col min="21" max="21" width="10.36328125" customWidth="1"/>
    <col min="22" max="22" width="18" bestFit="1" customWidth="1"/>
  </cols>
  <sheetData>
    <row r="1" spans="1:24" ht="18.649999999999999" thickBot="1" x14ac:dyDescent="0.4"/>
    <row r="2" spans="1:24" ht="15" thickBot="1" x14ac:dyDescent="0.4">
      <c r="A2" s="173" t="s">
        <v>61</v>
      </c>
      <c r="B2" s="176" t="s">
        <v>48</v>
      </c>
      <c r="C2" s="177"/>
      <c r="D2" s="178"/>
      <c r="E2" s="42"/>
      <c r="F2" s="42"/>
      <c r="G2" s="176" t="s">
        <v>49</v>
      </c>
      <c r="H2" s="177"/>
      <c r="I2" s="178"/>
      <c r="P2" s="109" t="s">
        <v>1</v>
      </c>
      <c r="Q2" s="109" t="s">
        <v>70</v>
      </c>
      <c r="R2" s="109" t="s">
        <v>51</v>
      </c>
      <c r="S2" s="109" t="s">
        <v>75</v>
      </c>
      <c r="T2" s="109" t="s">
        <v>10</v>
      </c>
    </row>
    <row r="3" spans="1:24" ht="15" thickBot="1" x14ac:dyDescent="0.4">
      <c r="A3" s="174"/>
      <c r="B3" s="43"/>
      <c r="C3" s="44" t="s">
        <v>4</v>
      </c>
      <c r="D3" s="45" t="s">
        <v>5</v>
      </c>
      <c r="E3" s="42"/>
      <c r="F3" s="42"/>
      <c r="G3" s="39"/>
      <c r="H3" s="40" t="s">
        <v>4</v>
      </c>
      <c r="I3" s="41" t="s">
        <v>5</v>
      </c>
      <c r="P3" s="109" t="s">
        <v>72</v>
      </c>
      <c r="Q3" s="89">
        <v>45.64</v>
      </c>
      <c r="R3" s="89">
        <v>0.73895999999999995</v>
      </c>
      <c r="S3" s="89">
        <v>0</v>
      </c>
      <c r="T3" s="113">
        <f>SUM(Q3:S3)</f>
        <v>46.378959999999999</v>
      </c>
    </row>
    <row r="4" spans="1:24" ht="14.5" x14ac:dyDescent="0.35">
      <c r="A4" s="174"/>
      <c r="B4" s="46">
        <v>45513</v>
      </c>
      <c r="C4" s="47">
        <v>6.5</v>
      </c>
      <c r="D4" s="48">
        <v>2.5</v>
      </c>
      <c r="E4" s="42"/>
      <c r="F4" s="42"/>
      <c r="G4" s="46">
        <v>45488</v>
      </c>
      <c r="H4" s="47">
        <v>9</v>
      </c>
      <c r="I4" s="48"/>
      <c r="P4" s="109" t="s">
        <v>73</v>
      </c>
      <c r="Q4" s="89">
        <v>22.5</v>
      </c>
      <c r="R4" s="89">
        <v>0.69500000000000006</v>
      </c>
      <c r="S4" s="89">
        <v>4.9526199999999999E-2</v>
      </c>
      <c r="T4" s="113">
        <f t="shared" ref="T4:T7" si="0">SUM(Q4:S4)</f>
        <v>23.244526199999999</v>
      </c>
      <c r="U4" s="4"/>
      <c r="V4" s="4"/>
      <c r="W4" s="4"/>
      <c r="X4" s="4"/>
    </row>
    <row r="5" spans="1:24" ht="14.5" x14ac:dyDescent="0.35">
      <c r="A5" s="174"/>
      <c r="B5" s="49">
        <v>45518</v>
      </c>
      <c r="C5" s="50">
        <v>8.5</v>
      </c>
      <c r="D5" s="51"/>
      <c r="E5" s="42"/>
      <c r="F5" s="42"/>
      <c r="G5" s="49">
        <v>45512</v>
      </c>
      <c r="H5" s="50">
        <v>1</v>
      </c>
      <c r="I5" s="51"/>
      <c r="P5" s="109" t="s">
        <v>55</v>
      </c>
      <c r="Q5" s="115">
        <f t="shared" ref="Q5:R5" si="1">SUM(Q3:Q4)</f>
        <v>68.14</v>
      </c>
      <c r="R5" s="115">
        <f t="shared" si="1"/>
        <v>1.4339599999999999</v>
      </c>
      <c r="S5" s="115">
        <f>SUM(S3:S4)</f>
        <v>4.9526199999999999E-2</v>
      </c>
      <c r="T5" s="115">
        <f>SUM(T3:T4)</f>
        <v>69.623486200000002</v>
      </c>
      <c r="U5" s="4"/>
      <c r="V5" s="4"/>
      <c r="W5" s="4"/>
      <c r="X5" s="4"/>
    </row>
    <row r="6" spans="1:24" ht="14.5" x14ac:dyDescent="0.35">
      <c r="A6" s="174"/>
      <c r="B6" s="49">
        <v>45525</v>
      </c>
      <c r="C6" s="50"/>
      <c r="D6" s="51">
        <v>1</v>
      </c>
      <c r="E6" s="42"/>
      <c r="F6" s="42"/>
      <c r="G6" s="49">
        <v>45541</v>
      </c>
      <c r="H6" s="50">
        <v>1</v>
      </c>
      <c r="I6" s="51"/>
      <c r="P6" s="109" t="s">
        <v>22</v>
      </c>
      <c r="Q6" s="89">
        <v>85.25</v>
      </c>
      <c r="R6" s="89">
        <v>2.6839599999999999</v>
      </c>
      <c r="S6" s="89"/>
      <c r="T6" s="113">
        <f t="shared" si="0"/>
        <v>87.933959999999999</v>
      </c>
      <c r="U6" s="4"/>
      <c r="V6" s="4"/>
      <c r="W6" s="4"/>
      <c r="X6" s="4"/>
    </row>
    <row r="7" spans="1:24" ht="14.5" x14ac:dyDescent="0.35">
      <c r="A7" s="174"/>
      <c r="B7" s="49">
        <v>45532</v>
      </c>
      <c r="C7" s="50"/>
      <c r="D7" s="51">
        <v>0.5</v>
      </c>
      <c r="E7" s="42"/>
      <c r="F7" s="42"/>
      <c r="G7" s="49">
        <v>45545</v>
      </c>
      <c r="H7" s="50">
        <v>2.1</v>
      </c>
      <c r="I7" s="51"/>
      <c r="P7" s="109" t="s">
        <v>65</v>
      </c>
      <c r="Q7" s="89">
        <f>Q6-Q5</f>
        <v>17.11</v>
      </c>
      <c r="R7" s="89">
        <f>R6-R5</f>
        <v>1.25</v>
      </c>
      <c r="S7" s="89"/>
      <c r="T7" s="113">
        <f t="shared" si="0"/>
        <v>18.36</v>
      </c>
      <c r="U7" s="4"/>
      <c r="V7" s="4"/>
      <c r="W7" s="4"/>
      <c r="X7" s="4"/>
    </row>
    <row r="8" spans="1:24" ht="14.5" x14ac:dyDescent="0.35">
      <c r="A8" s="174"/>
      <c r="B8" s="49">
        <v>45534</v>
      </c>
      <c r="C8" s="50"/>
      <c r="D8" s="51">
        <v>1</v>
      </c>
      <c r="E8" s="42"/>
      <c r="F8" s="42"/>
      <c r="G8" s="49">
        <v>45563</v>
      </c>
      <c r="H8" s="50">
        <v>2.9</v>
      </c>
      <c r="I8" s="51"/>
      <c r="Q8" s="112"/>
      <c r="R8" s="112"/>
      <c r="S8" s="112"/>
      <c r="T8" s="114"/>
      <c r="U8" s="4"/>
      <c r="V8" s="4"/>
      <c r="W8" s="4"/>
      <c r="X8" s="4"/>
    </row>
    <row r="9" spans="1:24" ht="14.5" x14ac:dyDescent="0.35">
      <c r="A9" s="174"/>
      <c r="B9" s="49">
        <v>45540</v>
      </c>
      <c r="C9" s="50"/>
      <c r="D9" s="51">
        <v>0.5</v>
      </c>
      <c r="E9" s="42"/>
      <c r="F9" s="42"/>
      <c r="G9" s="49">
        <v>45567</v>
      </c>
      <c r="H9" s="50">
        <v>1</v>
      </c>
      <c r="I9" s="51"/>
      <c r="P9" s="109" t="s">
        <v>71</v>
      </c>
      <c r="Q9" s="111" t="s">
        <v>70</v>
      </c>
      <c r="R9" s="111" t="s">
        <v>51</v>
      </c>
      <c r="S9" s="109" t="s">
        <v>75</v>
      </c>
      <c r="T9" s="111" t="s">
        <v>10</v>
      </c>
      <c r="U9" s="4"/>
      <c r="V9" s="4"/>
      <c r="W9" s="4"/>
      <c r="X9" s="4"/>
    </row>
    <row r="10" spans="1:24" ht="14.5" x14ac:dyDescent="0.35">
      <c r="A10" s="174"/>
      <c r="B10" s="49">
        <v>45546</v>
      </c>
      <c r="C10" s="50"/>
      <c r="D10" s="51">
        <v>0.5</v>
      </c>
      <c r="E10" s="42"/>
      <c r="F10" s="42"/>
      <c r="G10" s="49">
        <v>45569</v>
      </c>
      <c r="H10" s="50">
        <v>2</v>
      </c>
      <c r="I10" s="51"/>
      <c r="P10" s="109" t="s">
        <v>72</v>
      </c>
      <c r="Q10" s="89">
        <v>0</v>
      </c>
      <c r="R10" s="89">
        <v>0</v>
      </c>
      <c r="S10" s="89">
        <v>0</v>
      </c>
      <c r="T10" s="113">
        <f>SUM(Q10:S10)</f>
        <v>0</v>
      </c>
      <c r="U10" s="4"/>
      <c r="V10" s="4"/>
      <c r="W10" s="4"/>
      <c r="X10" s="4"/>
    </row>
    <row r="11" spans="1:24" ht="14.5" x14ac:dyDescent="0.35">
      <c r="A11" s="174"/>
      <c r="B11" s="49">
        <v>45556</v>
      </c>
      <c r="C11" s="50"/>
      <c r="D11" s="51">
        <v>1</v>
      </c>
      <c r="E11" s="42"/>
      <c r="F11" s="42"/>
      <c r="G11" s="49">
        <v>45572</v>
      </c>
      <c r="H11" s="50">
        <v>1</v>
      </c>
      <c r="I11" s="51"/>
      <c r="P11" s="109" t="s">
        <v>73</v>
      </c>
      <c r="Q11" s="89">
        <v>10.798250000000001</v>
      </c>
      <c r="R11" s="89">
        <v>1.75E-3</v>
      </c>
      <c r="S11" s="89">
        <v>0.74103199999999991</v>
      </c>
      <c r="T11" s="113">
        <f t="shared" ref="T11:T14" si="2">SUM(Q11:S11)</f>
        <v>11.541032000000001</v>
      </c>
      <c r="U11" s="4"/>
      <c r="V11" s="4"/>
      <c r="W11" s="4"/>
      <c r="X11" s="4"/>
    </row>
    <row r="12" spans="1:24" ht="14.5" x14ac:dyDescent="0.35">
      <c r="A12" s="174"/>
      <c r="B12" s="49">
        <v>45559</v>
      </c>
      <c r="C12" s="50">
        <v>2</v>
      </c>
      <c r="D12" s="51"/>
      <c r="E12" s="42"/>
      <c r="F12" s="42"/>
      <c r="G12" s="49">
        <v>45574</v>
      </c>
      <c r="H12" s="50">
        <v>1.5</v>
      </c>
      <c r="I12" s="51"/>
      <c r="P12" s="109" t="s">
        <v>55</v>
      </c>
      <c r="Q12" s="115">
        <f t="shared" ref="Q12" si="3">SUM(Q10:Q11)</f>
        <v>10.798250000000001</v>
      </c>
      <c r="R12" s="115">
        <f t="shared" ref="R12" si="4">SUM(R10:R11)</f>
        <v>1.75E-3</v>
      </c>
      <c r="S12" s="115">
        <f>SUM(S10:S11)</f>
        <v>0.74103199999999991</v>
      </c>
      <c r="T12" s="115">
        <f>SUM(T10:T11)</f>
        <v>11.541032000000001</v>
      </c>
      <c r="U12" s="4"/>
      <c r="V12" s="4"/>
      <c r="W12" s="4"/>
      <c r="X12" s="4"/>
    </row>
    <row r="13" spans="1:24" ht="14.5" x14ac:dyDescent="0.35">
      <c r="A13" s="174"/>
      <c r="B13" s="52">
        <v>45565</v>
      </c>
      <c r="C13" s="53"/>
      <c r="D13" s="54">
        <v>1</v>
      </c>
      <c r="E13" s="42"/>
      <c r="F13" s="42"/>
      <c r="G13" s="49">
        <v>45580</v>
      </c>
      <c r="H13" s="50">
        <v>2.2999999999999998</v>
      </c>
      <c r="I13" s="51"/>
      <c r="P13" s="109" t="s">
        <v>22</v>
      </c>
      <c r="Q13" s="89">
        <v>11.59825</v>
      </c>
      <c r="R13" s="89">
        <v>1.75E-3</v>
      </c>
      <c r="S13" s="89"/>
      <c r="T13" s="113">
        <f t="shared" si="2"/>
        <v>11.6</v>
      </c>
      <c r="U13" s="4"/>
      <c r="V13" s="4"/>
      <c r="W13" s="4"/>
      <c r="X13" s="4"/>
    </row>
    <row r="14" spans="1:24" ht="14.5" x14ac:dyDescent="0.35">
      <c r="A14" s="174"/>
      <c r="B14" s="52"/>
      <c r="C14" s="53"/>
      <c r="D14" s="54"/>
      <c r="E14" s="42"/>
      <c r="F14" s="42"/>
      <c r="G14" s="49">
        <v>45581</v>
      </c>
      <c r="H14" s="50">
        <v>1.7</v>
      </c>
      <c r="I14" s="51"/>
      <c r="P14" s="109" t="s">
        <v>65</v>
      </c>
      <c r="Q14" s="89">
        <f>Q13-Q12</f>
        <v>0.79999999999999893</v>
      </c>
      <c r="R14" s="89">
        <f>R13-R12</f>
        <v>0</v>
      </c>
      <c r="S14" s="89"/>
      <c r="T14" s="113">
        <f t="shared" si="2"/>
        <v>0.79999999999999893</v>
      </c>
      <c r="U14" s="4"/>
      <c r="V14" s="4"/>
      <c r="W14" s="4"/>
      <c r="X14" s="4"/>
    </row>
    <row r="15" spans="1:24" ht="15" thickBot="1" x14ac:dyDescent="0.4">
      <c r="A15" s="174"/>
      <c r="B15" s="55"/>
      <c r="C15" s="56"/>
      <c r="D15" s="57"/>
      <c r="E15" s="42"/>
      <c r="F15" s="42"/>
      <c r="G15" s="58">
        <v>45701</v>
      </c>
      <c r="H15" s="56">
        <v>3</v>
      </c>
      <c r="I15" s="57"/>
      <c r="U15" s="4"/>
      <c r="V15" s="4"/>
      <c r="W15" s="4"/>
      <c r="X15" s="4"/>
    </row>
    <row r="16" spans="1:24" ht="15" thickBot="1" x14ac:dyDescent="0.4">
      <c r="A16" s="175"/>
      <c r="B16" s="59" t="s">
        <v>10</v>
      </c>
      <c r="C16" s="60">
        <f>SUM(C4:C14)</f>
        <v>17</v>
      </c>
      <c r="D16" s="61">
        <f>SUM(D4:D14)</f>
        <v>8</v>
      </c>
      <c r="E16" s="42"/>
      <c r="F16" s="42"/>
      <c r="G16" s="43" t="s">
        <v>10</v>
      </c>
      <c r="H16" s="44">
        <f>SUM(H4:H15)</f>
        <v>28.5</v>
      </c>
      <c r="I16" s="45">
        <v>14.5</v>
      </c>
      <c r="P16" s="109" t="s">
        <v>74</v>
      </c>
      <c r="Q16" s="109" t="s">
        <v>70</v>
      </c>
      <c r="R16" s="109" t="s">
        <v>51</v>
      </c>
      <c r="S16" s="109" t="s">
        <v>75</v>
      </c>
      <c r="T16" s="109" t="s">
        <v>10</v>
      </c>
      <c r="U16" s="4"/>
      <c r="V16" s="4"/>
      <c r="W16" s="4"/>
      <c r="X16" s="4"/>
    </row>
    <row r="17" spans="1:22" ht="18" x14ac:dyDescent="0.35">
      <c r="P17" s="109" t="s">
        <v>72</v>
      </c>
      <c r="Q17" s="89">
        <f>Q3+Q10</f>
        <v>45.64</v>
      </c>
      <c r="R17" s="89">
        <f>R3+R10</f>
        <v>0.73895999999999995</v>
      </c>
      <c r="S17" s="89">
        <f t="shared" ref="S17:S18" si="5">S3+S10</f>
        <v>0</v>
      </c>
      <c r="T17" s="113">
        <f t="shared" ref="T17:T18" si="6">SUM(Q17:S17)</f>
        <v>46.378959999999999</v>
      </c>
      <c r="U17" s="4"/>
      <c r="V17" s="4"/>
    </row>
    <row r="18" spans="1:22" ht="18.649999999999999" thickBot="1" x14ac:dyDescent="0.4">
      <c r="P18" s="109" t="s">
        <v>73</v>
      </c>
      <c r="Q18" s="89">
        <f>Q4+Q11</f>
        <v>33.298250000000003</v>
      </c>
      <c r="R18" s="89">
        <f>R4+R11</f>
        <v>0.69675000000000009</v>
      </c>
      <c r="S18" s="89">
        <f t="shared" si="5"/>
        <v>0.79055819999999988</v>
      </c>
      <c r="T18" s="113">
        <f t="shared" si="6"/>
        <v>34.785558200000004</v>
      </c>
      <c r="U18" s="4"/>
      <c r="V18" s="4"/>
    </row>
    <row r="19" spans="1:22" ht="14.5" x14ac:dyDescent="0.35">
      <c r="A19" s="189" t="s">
        <v>62</v>
      </c>
      <c r="B19" s="193"/>
      <c r="C19" s="198" t="s">
        <v>69</v>
      </c>
      <c r="D19" s="198"/>
      <c r="E19" s="199" t="s">
        <v>53</v>
      </c>
      <c r="F19" s="197" t="s">
        <v>45</v>
      </c>
      <c r="G19" s="198"/>
      <c r="H19" s="199" t="s">
        <v>54</v>
      </c>
      <c r="I19" s="197" t="s">
        <v>51</v>
      </c>
      <c r="J19" s="198"/>
      <c r="K19" s="199" t="s">
        <v>56</v>
      </c>
      <c r="P19"/>
      <c r="T19"/>
      <c r="U19" s="4"/>
      <c r="V19" s="4"/>
    </row>
    <row r="20" spans="1:22" ht="14.5" x14ac:dyDescent="0.35">
      <c r="A20" s="190"/>
      <c r="B20" s="194"/>
      <c r="C20" s="87" t="s">
        <v>2</v>
      </c>
      <c r="D20" s="87" t="s">
        <v>3</v>
      </c>
      <c r="E20" s="200"/>
      <c r="F20" s="100" t="s">
        <v>2</v>
      </c>
      <c r="G20" s="87" t="s">
        <v>3</v>
      </c>
      <c r="H20" s="200"/>
      <c r="I20" s="100" t="s">
        <v>2</v>
      </c>
      <c r="J20" s="87" t="s">
        <v>3</v>
      </c>
      <c r="K20" s="200"/>
      <c r="P20"/>
      <c r="T20"/>
      <c r="U20" s="4"/>
      <c r="V20" s="4"/>
    </row>
    <row r="21" spans="1:22" ht="14.5" x14ac:dyDescent="0.35">
      <c r="A21" s="190"/>
      <c r="B21" s="66" t="s">
        <v>50</v>
      </c>
      <c r="C21" s="62">
        <v>17</v>
      </c>
      <c r="D21" s="62">
        <v>28.5</v>
      </c>
      <c r="E21" s="67">
        <f>+C21+D21</f>
        <v>45.5</v>
      </c>
      <c r="F21" s="101">
        <v>0.14000000000000001</v>
      </c>
      <c r="G21" s="62">
        <v>0</v>
      </c>
      <c r="H21" s="96">
        <f>+E21+F21</f>
        <v>45.64</v>
      </c>
      <c r="I21" s="101">
        <v>0.73895999999999995</v>
      </c>
      <c r="J21" s="62">
        <v>0</v>
      </c>
      <c r="K21" s="67">
        <f>+H21+I21</f>
        <v>46.378959999999999</v>
      </c>
      <c r="P21"/>
      <c r="T21"/>
      <c r="U21" s="4"/>
      <c r="V21" s="4"/>
    </row>
    <row r="22" spans="1:22" ht="14.5" x14ac:dyDescent="0.35">
      <c r="A22" s="190"/>
      <c r="B22" s="66" t="s">
        <v>5</v>
      </c>
      <c r="C22" s="62">
        <v>8</v>
      </c>
      <c r="D22" s="62">
        <v>14.5</v>
      </c>
      <c r="E22" s="67">
        <f t="shared" ref="E22" si="7">+C22+D22</f>
        <v>22.5</v>
      </c>
      <c r="F22" s="101">
        <v>0</v>
      </c>
      <c r="G22" s="62">
        <v>0</v>
      </c>
      <c r="H22" s="110">
        <f>+E22+F22</f>
        <v>22.5</v>
      </c>
      <c r="I22" s="101">
        <v>0.55000000000000004</v>
      </c>
      <c r="J22" s="62">
        <v>0.14499999999999999</v>
      </c>
      <c r="K22" s="67">
        <f>+H22+I22+J22</f>
        <v>23.195</v>
      </c>
      <c r="U22" s="4"/>
      <c r="V22" s="4"/>
    </row>
    <row r="23" spans="1:22" ht="15" thickBot="1" x14ac:dyDescent="0.4">
      <c r="A23" s="190"/>
      <c r="B23" s="63" t="s">
        <v>10</v>
      </c>
      <c r="C23" s="64">
        <f>+C21+C22</f>
        <v>25</v>
      </c>
      <c r="D23" s="64">
        <f t="shared" ref="D23:K23" si="8">+D21+D22</f>
        <v>43</v>
      </c>
      <c r="E23" s="65">
        <f t="shared" si="8"/>
        <v>68</v>
      </c>
      <c r="F23" s="63">
        <f t="shared" si="8"/>
        <v>0.14000000000000001</v>
      </c>
      <c r="G23" s="64">
        <f t="shared" si="8"/>
        <v>0</v>
      </c>
      <c r="H23" s="65">
        <f t="shared" si="8"/>
        <v>68.14</v>
      </c>
      <c r="I23" s="63">
        <f t="shared" si="8"/>
        <v>1.2889599999999999</v>
      </c>
      <c r="J23" s="64">
        <f t="shared" si="8"/>
        <v>0.14499999999999999</v>
      </c>
      <c r="K23" s="65">
        <f t="shared" si="8"/>
        <v>69.57396</v>
      </c>
    </row>
    <row r="24" spans="1:22" ht="15" thickBot="1" x14ac:dyDescent="0.4">
      <c r="A24" s="191"/>
    </row>
    <row r="25" spans="1:22" ht="14.4" customHeight="1" x14ac:dyDescent="0.35">
      <c r="A25" s="190"/>
      <c r="B25" s="193"/>
      <c r="C25" s="198" t="s">
        <v>69</v>
      </c>
      <c r="D25" s="198"/>
      <c r="E25" s="195" t="s">
        <v>53</v>
      </c>
      <c r="F25" s="197" t="s">
        <v>45</v>
      </c>
      <c r="G25" s="198"/>
      <c r="H25" s="199" t="s">
        <v>54</v>
      </c>
      <c r="I25" s="197" t="s">
        <v>51</v>
      </c>
      <c r="J25" s="198"/>
      <c r="K25" s="199" t="s">
        <v>56</v>
      </c>
      <c r="P25"/>
      <c r="T25"/>
    </row>
    <row r="26" spans="1:22" ht="14.5" x14ac:dyDescent="0.35">
      <c r="A26" s="190"/>
      <c r="B26" s="194"/>
      <c r="C26" s="87" t="s">
        <v>2</v>
      </c>
      <c r="D26" s="87" t="s">
        <v>3</v>
      </c>
      <c r="E26" s="196"/>
      <c r="F26" s="100" t="s">
        <v>2</v>
      </c>
      <c r="G26" s="87" t="s">
        <v>3</v>
      </c>
      <c r="H26" s="200"/>
      <c r="I26" s="100" t="s">
        <v>2</v>
      </c>
      <c r="J26" s="87" t="s">
        <v>3</v>
      </c>
      <c r="K26" s="200"/>
      <c r="P26"/>
      <c r="T26"/>
    </row>
    <row r="27" spans="1:22" ht="14.5" x14ac:dyDescent="0.35">
      <c r="A27" s="190"/>
      <c r="B27" s="68" t="s">
        <v>52</v>
      </c>
      <c r="C27" s="98">
        <v>25</v>
      </c>
      <c r="D27" s="98">
        <v>60</v>
      </c>
      <c r="E27" s="99">
        <v>85</v>
      </c>
      <c r="F27" s="102">
        <f>F23</f>
        <v>0.14000000000000001</v>
      </c>
      <c r="G27" s="98">
        <v>0.11</v>
      </c>
      <c r="H27" s="99">
        <f>+E27+F27+G27</f>
        <v>85.25</v>
      </c>
      <c r="I27" s="102">
        <f>1.28896+1.25</f>
        <v>2.5389600000000003</v>
      </c>
      <c r="J27" s="98">
        <v>0.14499999999999999</v>
      </c>
      <c r="K27" s="99">
        <f>H27+I27+J27</f>
        <v>87.933959999999999</v>
      </c>
      <c r="P27"/>
      <c r="T27"/>
    </row>
    <row r="28" spans="1:22" ht="14.5" x14ac:dyDescent="0.35">
      <c r="A28" s="190"/>
      <c r="B28" s="66" t="s">
        <v>55</v>
      </c>
      <c r="C28" s="62">
        <f>C23</f>
        <v>25</v>
      </c>
      <c r="D28" s="62">
        <f t="shared" ref="D28:K28" si="9">D23</f>
        <v>43</v>
      </c>
      <c r="E28" s="67">
        <f t="shared" si="9"/>
        <v>68</v>
      </c>
      <c r="F28" s="101">
        <f t="shared" si="9"/>
        <v>0.14000000000000001</v>
      </c>
      <c r="G28" s="62">
        <f t="shared" si="9"/>
        <v>0</v>
      </c>
      <c r="H28" s="67">
        <f t="shared" si="9"/>
        <v>68.14</v>
      </c>
      <c r="I28" s="101">
        <f t="shared" si="9"/>
        <v>1.2889599999999999</v>
      </c>
      <c r="J28" s="62">
        <f t="shared" si="9"/>
        <v>0.14499999999999999</v>
      </c>
      <c r="K28" s="96">
        <f t="shared" si="9"/>
        <v>69.57396</v>
      </c>
      <c r="P28"/>
      <c r="T28"/>
    </row>
    <row r="29" spans="1:22" ht="15" thickBot="1" x14ac:dyDescent="0.4">
      <c r="A29" s="192"/>
      <c r="B29" s="63" t="s">
        <v>65</v>
      </c>
      <c r="C29" s="64">
        <f>+C27-C23</f>
        <v>0</v>
      </c>
      <c r="D29" s="64">
        <f>+D27-D23</f>
        <v>17</v>
      </c>
      <c r="E29" s="65">
        <f>+E27-E23</f>
        <v>17</v>
      </c>
      <c r="F29" s="103">
        <f>F27-F28</f>
        <v>0</v>
      </c>
      <c r="G29" s="64">
        <f>+G27-G23</f>
        <v>0.11</v>
      </c>
      <c r="H29" s="81">
        <f>H27-H28</f>
        <v>17.11</v>
      </c>
      <c r="I29" s="63">
        <f>+I27-I23</f>
        <v>1.2500000000000004</v>
      </c>
      <c r="J29" s="64">
        <f>+J27-J28</f>
        <v>0</v>
      </c>
      <c r="K29" s="97">
        <f>K27-K28</f>
        <v>18.36</v>
      </c>
    </row>
    <row r="30" spans="1:22" ht="18.649999999999999" thickBot="1" x14ac:dyDescent="0.4">
      <c r="A30" s="83"/>
    </row>
    <row r="31" spans="1:22" ht="29" x14ac:dyDescent="0.35">
      <c r="A31" s="202" t="s">
        <v>63</v>
      </c>
      <c r="B31" s="92" t="s">
        <v>10</v>
      </c>
      <c r="C31" s="69" t="s">
        <v>6</v>
      </c>
      <c r="D31" s="69" t="s">
        <v>27</v>
      </c>
      <c r="E31" s="69" t="s">
        <v>7</v>
      </c>
      <c r="F31" s="69" t="s">
        <v>28</v>
      </c>
      <c r="G31" s="79" t="s">
        <v>67</v>
      </c>
      <c r="H31" s="79" t="s">
        <v>68</v>
      </c>
      <c r="I31" s="80" t="s">
        <v>65</v>
      </c>
    </row>
    <row r="32" spans="1:22" ht="14.5" x14ac:dyDescent="0.35">
      <c r="A32" s="203"/>
      <c r="B32" s="93" t="s">
        <v>18</v>
      </c>
      <c r="C32" s="50">
        <v>0</v>
      </c>
      <c r="D32" s="105">
        <v>0</v>
      </c>
      <c r="E32" s="50">
        <v>0</v>
      </c>
      <c r="F32" s="105">
        <v>0</v>
      </c>
      <c r="G32" s="50">
        <v>0</v>
      </c>
      <c r="H32" s="50">
        <v>0</v>
      </c>
      <c r="I32" s="38">
        <v>0</v>
      </c>
    </row>
    <row r="33" spans="1:9" ht="14.5" x14ac:dyDescent="0.35">
      <c r="A33" s="203"/>
      <c r="B33" s="93" t="s">
        <v>5</v>
      </c>
      <c r="C33" s="72">
        <v>11.6</v>
      </c>
      <c r="D33" s="105">
        <v>0</v>
      </c>
      <c r="E33" s="89">
        <v>1.75E-3</v>
      </c>
      <c r="F33" s="105">
        <v>0</v>
      </c>
      <c r="G33" s="72">
        <f>10.8+F33</f>
        <v>10.8</v>
      </c>
      <c r="H33" s="72">
        <v>11.6</v>
      </c>
      <c r="I33" s="73">
        <v>0.8</v>
      </c>
    </row>
    <row r="34" spans="1:9" ht="15" thickBot="1" x14ac:dyDescent="0.4">
      <c r="A34" s="204"/>
      <c r="B34" s="91" t="s">
        <v>10</v>
      </c>
      <c r="C34" s="71">
        <f>+C32+C33</f>
        <v>11.6</v>
      </c>
      <c r="D34" s="106">
        <f t="shared" ref="D34:I34" si="10">+D32+D33</f>
        <v>0</v>
      </c>
      <c r="E34" s="104">
        <f t="shared" si="10"/>
        <v>1.75E-3</v>
      </c>
      <c r="F34" s="106">
        <f t="shared" si="10"/>
        <v>0</v>
      </c>
      <c r="G34" s="71">
        <f t="shared" si="10"/>
        <v>10.8</v>
      </c>
      <c r="H34" s="71">
        <f t="shared" si="10"/>
        <v>11.6</v>
      </c>
      <c r="I34" s="81">
        <f t="shared" si="10"/>
        <v>0.8</v>
      </c>
    </row>
    <row r="35" spans="1:9" ht="18.649999999999999" thickBot="1" x14ac:dyDescent="0.4"/>
    <row r="36" spans="1:9" ht="29" x14ac:dyDescent="0.35">
      <c r="A36" s="202" t="s">
        <v>64</v>
      </c>
      <c r="B36" s="94"/>
      <c r="C36" s="79" t="s">
        <v>66</v>
      </c>
      <c r="D36" s="79" t="s">
        <v>57</v>
      </c>
      <c r="E36" s="79" t="s">
        <v>58</v>
      </c>
      <c r="F36" s="90" t="s">
        <v>46</v>
      </c>
    </row>
    <row r="37" spans="1:9" ht="14.5" x14ac:dyDescent="0.35">
      <c r="A37" s="203"/>
      <c r="B37" s="93" t="s">
        <v>4</v>
      </c>
      <c r="C37" s="89">
        <f>+H21+G32</f>
        <v>45.64</v>
      </c>
      <c r="D37" s="89">
        <f>+K21+G32</f>
        <v>46.378959999999999</v>
      </c>
      <c r="E37" s="105">
        <v>0</v>
      </c>
      <c r="F37" s="107">
        <f>+D37+E37</f>
        <v>46.378959999999999</v>
      </c>
    </row>
    <row r="38" spans="1:9" ht="15" thickBot="1" x14ac:dyDescent="0.4">
      <c r="A38" s="204"/>
      <c r="B38" s="95" t="s">
        <v>5</v>
      </c>
      <c r="C38" s="74">
        <f>+H22+G33-0.00175</f>
        <v>33.298249999999996</v>
      </c>
      <c r="D38" s="74">
        <f>+K22+G33</f>
        <v>33.995000000000005</v>
      </c>
      <c r="E38" s="74">
        <f>+'Other land &amp; plots'!D85</f>
        <v>0.79055819999999999</v>
      </c>
      <c r="F38" s="108">
        <f t="shared" ref="F38" si="11">+D38+E38</f>
        <v>34.785558200000004</v>
      </c>
    </row>
    <row r="39" spans="1:9" ht="18" x14ac:dyDescent="0.3">
      <c r="A39" s="84"/>
      <c r="F39" s="4"/>
    </row>
    <row r="40" spans="1:9" ht="18" x14ac:dyDescent="0.3">
      <c r="A40" s="84"/>
    </row>
    <row r="41" spans="1:9" ht="18" x14ac:dyDescent="0.3">
      <c r="A41" s="201" t="s">
        <v>60</v>
      </c>
      <c r="B41" s="201"/>
    </row>
    <row r="42" spans="1:9" ht="18" x14ac:dyDescent="0.3">
      <c r="A42" s="85" t="s">
        <v>59</v>
      </c>
      <c r="B42" s="86">
        <v>4.9526199999999999E-2</v>
      </c>
      <c r="C42" s="77"/>
    </row>
    <row r="43" spans="1:9" ht="18" x14ac:dyDescent="0.3">
      <c r="A43" s="85" t="s">
        <v>40</v>
      </c>
      <c r="B43" s="86">
        <v>2.87E-2</v>
      </c>
      <c r="C43" s="77"/>
    </row>
    <row r="44" spans="1:9" ht="18" x14ac:dyDescent="0.3">
      <c r="A44" s="85" t="s">
        <v>41</v>
      </c>
      <c r="B44" s="86">
        <v>0.44813199999999997</v>
      </c>
      <c r="C44" s="77"/>
    </row>
    <row r="45" spans="1:9" x14ac:dyDescent="0.35">
      <c r="A45" s="85" t="s">
        <v>42</v>
      </c>
      <c r="B45" s="86">
        <v>1.4200000000000001E-2</v>
      </c>
      <c r="C45" s="77"/>
    </row>
    <row r="46" spans="1:9" x14ac:dyDescent="0.35">
      <c r="A46" s="85" t="s">
        <v>43</v>
      </c>
      <c r="B46" s="86">
        <v>0.25</v>
      </c>
      <c r="C46" s="77"/>
    </row>
    <row r="47" spans="1:9" x14ac:dyDescent="0.35">
      <c r="A47" s="87" t="s">
        <v>10</v>
      </c>
      <c r="B47" s="88">
        <f>SUM(B42:B46)</f>
        <v>0.79055819999999999</v>
      </c>
      <c r="C47" s="78"/>
      <c r="D47" s="26"/>
      <c r="E47" s="26"/>
    </row>
  </sheetData>
  <mergeCells count="21">
    <mergeCell ref="A41:B41"/>
    <mergeCell ref="K19:K20"/>
    <mergeCell ref="A31:A34"/>
    <mergeCell ref="A36:A38"/>
    <mergeCell ref="B19:B20"/>
    <mergeCell ref="H25:H26"/>
    <mergeCell ref="I25:J25"/>
    <mergeCell ref="K25:K26"/>
    <mergeCell ref="C19:D19"/>
    <mergeCell ref="A2:A16"/>
    <mergeCell ref="A19:A29"/>
    <mergeCell ref="B25:B26"/>
    <mergeCell ref="E25:E26"/>
    <mergeCell ref="F25:G25"/>
    <mergeCell ref="B2:D2"/>
    <mergeCell ref="G2:I2"/>
    <mergeCell ref="C25:D25"/>
    <mergeCell ref="F19:G19"/>
    <mergeCell ref="I19:J19"/>
    <mergeCell ref="E19:E20"/>
    <mergeCell ref="H19:H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I3" sqref="I3"/>
    </sheetView>
  </sheetViews>
  <sheetFormatPr defaultRowHeight="14.5" x14ac:dyDescent="0.35"/>
  <cols>
    <col min="1" max="1" width="31.1796875" bestFit="1" customWidth="1"/>
    <col min="2" max="2" width="13.08984375" bestFit="1" customWidth="1"/>
    <col min="3" max="3" width="13.08984375" style="31" customWidth="1"/>
    <col min="4" max="6" width="13.08984375" customWidth="1"/>
    <col min="7" max="7" width="14.90625" bestFit="1" customWidth="1"/>
    <col min="8" max="8" width="14.90625" customWidth="1"/>
    <col min="9" max="9" width="9.36328125" bestFit="1" customWidth="1"/>
    <col min="14" max="14" width="10" bestFit="1" customWidth="1"/>
  </cols>
  <sheetData>
    <row r="1" spans="1:10" ht="54" x14ac:dyDescent="0.3">
      <c r="A1" s="13" t="s">
        <v>22</v>
      </c>
      <c r="B1" s="13" t="s">
        <v>22</v>
      </c>
      <c r="C1" s="32" t="s">
        <v>44</v>
      </c>
      <c r="D1" s="13" t="s">
        <v>45</v>
      </c>
      <c r="E1" s="13" t="s">
        <v>2</v>
      </c>
      <c r="F1" s="13" t="s">
        <v>3</v>
      </c>
      <c r="G1" s="13" t="s">
        <v>19</v>
      </c>
      <c r="H1" s="36" t="s">
        <v>47</v>
      </c>
      <c r="I1" s="13" t="s">
        <v>11</v>
      </c>
    </row>
    <row r="2" spans="1:10" ht="18" x14ac:dyDescent="0.3">
      <c r="A2" s="13" t="s">
        <v>23</v>
      </c>
      <c r="B2" s="13">
        <v>42.5</v>
      </c>
      <c r="C2" s="32">
        <v>0.73895999999999995</v>
      </c>
      <c r="D2" s="13">
        <v>0.14000000000000001</v>
      </c>
      <c r="E2" s="33">
        <f>+Summary!H4+0</f>
        <v>17.878959999999999</v>
      </c>
      <c r="F2" s="33">
        <f>+Summary!H12+0</f>
        <v>28.5</v>
      </c>
      <c r="G2" s="34">
        <f>+E2+F2</f>
        <v>46.378959999999999</v>
      </c>
      <c r="H2" s="34">
        <f>+G2-C2</f>
        <v>45.64</v>
      </c>
      <c r="I2" s="34">
        <f>+B2+C2+D2-G2</f>
        <v>-3</v>
      </c>
    </row>
    <row r="3" spans="1:10" ht="18" x14ac:dyDescent="0.3">
      <c r="A3" s="13" t="s">
        <v>24</v>
      </c>
      <c r="B3" s="13">
        <f>42.5+'Other land &amp; plots'!G75+0.74+0.05</f>
        <v>54.888269999999999</v>
      </c>
      <c r="C3" s="32">
        <f>0.55+1.25+0.145</f>
        <v>1.9450000000000001</v>
      </c>
      <c r="D3" s="13">
        <v>0.11</v>
      </c>
      <c r="E3" s="33">
        <f>+Summary!H7+0.7</f>
        <v>9.25</v>
      </c>
      <c r="F3" s="33">
        <f>+Summary!H15+'Other land &amp; plots'!H74+'Other land &amp; plots'!D85-0.7</f>
        <v>25.533828199999999</v>
      </c>
      <c r="G3" s="34">
        <f>+E3+F3</f>
        <v>34.783828200000002</v>
      </c>
      <c r="H3" s="34">
        <f>+G3-C3</f>
        <v>32.838828200000002</v>
      </c>
      <c r="I3" s="34">
        <f>+B3+C3+D3-G3</f>
        <v>22.159441799999996</v>
      </c>
      <c r="J3" s="26"/>
    </row>
    <row r="4" spans="1:10" ht="18" x14ac:dyDescent="0.3">
      <c r="A4" s="13" t="s">
        <v>10</v>
      </c>
      <c r="B4" s="13">
        <f>SUM(B2:B3)</f>
        <v>97.388270000000006</v>
      </c>
      <c r="C4" s="32"/>
      <c r="D4" s="13"/>
      <c r="E4" s="32">
        <f t="shared" ref="E4:I4" si="0">SUM(E2:E3)</f>
        <v>27.128959999999999</v>
      </c>
      <c r="F4" s="32">
        <f t="shared" si="0"/>
        <v>54.033828200000002</v>
      </c>
      <c r="G4" s="32">
        <f t="shared" si="0"/>
        <v>81.162788199999994</v>
      </c>
      <c r="H4" s="32">
        <f t="shared" si="0"/>
        <v>78.478828200000009</v>
      </c>
      <c r="I4" s="32">
        <f t="shared" si="0"/>
        <v>19.159441799999996</v>
      </c>
    </row>
    <row r="7" spans="1:10" ht="18" x14ac:dyDescent="0.3">
      <c r="A7" s="11"/>
      <c r="B7" s="11"/>
      <c r="C7" s="30"/>
      <c r="D7" s="11"/>
      <c r="E7" s="11"/>
      <c r="F7" s="11"/>
      <c r="G7" s="11"/>
      <c r="H7" s="11"/>
      <c r="I7" s="11"/>
    </row>
    <row r="8" spans="1:10" ht="18" x14ac:dyDescent="0.3">
      <c r="A8" s="11"/>
      <c r="B8" s="11"/>
      <c r="C8" s="30"/>
      <c r="D8" s="11"/>
      <c r="E8" s="27"/>
      <c r="F8" s="27"/>
      <c r="G8" s="27"/>
      <c r="H8" s="27"/>
      <c r="I8" s="27"/>
    </row>
    <row r="9" spans="1:10" ht="18" x14ac:dyDescent="0.3">
      <c r="A9" s="11"/>
      <c r="B9" s="29"/>
      <c r="C9" s="30"/>
      <c r="D9" s="29"/>
      <c r="E9" s="27"/>
      <c r="F9" s="27"/>
      <c r="G9" s="27"/>
      <c r="H9" s="27"/>
      <c r="I9" s="27"/>
    </row>
    <row r="10" spans="1:10" ht="18" x14ac:dyDescent="0.3">
      <c r="A10" s="11"/>
      <c r="B10" s="11"/>
      <c r="C10" s="30"/>
      <c r="D10" s="11"/>
      <c r="E10" s="28"/>
      <c r="F10" s="28"/>
      <c r="G10" s="28"/>
      <c r="H10" s="28"/>
      <c r="I10" s="28"/>
    </row>
    <row r="12" spans="1:10" ht="18" x14ac:dyDescent="0.3">
      <c r="A12" s="11"/>
    </row>
    <row r="14" spans="1:10" ht="18" x14ac:dyDescent="0.3">
      <c r="A14" s="11"/>
      <c r="B14" s="27"/>
      <c r="C14" s="27"/>
      <c r="D14" s="27"/>
      <c r="F14" s="27"/>
    </row>
    <row r="15" spans="1:10" ht="18" x14ac:dyDescent="0.3">
      <c r="A15" s="11"/>
      <c r="B15" s="27"/>
      <c r="C15" s="27"/>
      <c r="D15" s="27"/>
      <c r="F15" s="27"/>
    </row>
    <row r="16" spans="1:10" ht="18" x14ac:dyDescent="0.3">
      <c r="A16" s="11"/>
      <c r="B16" s="27"/>
      <c r="C16" s="27"/>
      <c r="D16" s="27"/>
      <c r="F16" s="27"/>
    </row>
    <row r="17" spans="1:9" ht="18" x14ac:dyDescent="0.3">
      <c r="A17" s="11"/>
      <c r="B17" s="27"/>
      <c r="C17" s="27"/>
      <c r="D17" s="27"/>
      <c r="F17" s="27"/>
    </row>
    <row r="18" spans="1:9" ht="18" x14ac:dyDescent="0.3">
      <c r="A18" s="11"/>
      <c r="F18" s="28"/>
      <c r="G18" s="26"/>
      <c r="H18" s="26"/>
      <c r="I18" s="26"/>
    </row>
    <row r="19" spans="1:9" ht="14.4" x14ac:dyDescent="0.3">
      <c r="G19" s="26"/>
      <c r="H19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64" workbookViewId="0">
      <selection activeCell="G88" sqref="G88"/>
    </sheetView>
  </sheetViews>
  <sheetFormatPr defaultRowHeight="14.5" x14ac:dyDescent="0.35"/>
  <cols>
    <col min="1" max="1" width="31.1796875" bestFit="1" customWidth="1"/>
    <col min="2" max="2" width="6.81640625" bestFit="1" customWidth="1"/>
    <col min="4" max="4" width="13.54296875" bestFit="1" customWidth="1"/>
    <col min="5" max="5" width="14.1796875" customWidth="1"/>
    <col min="6" max="6" width="11.54296875" bestFit="1" customWidth="1"/>
    <col min="7" max="7" width="13.08984375" bestFit="1" customWidth="1"/>
    <col min="8" max="8" width="12.54296875" bestFit="1" customWidth="1"/>
  </cols>
  <sheetData>
    <row r="1" spans="1:9" ht="18" x14ac:dyDescent="0.3">
      <c r="A1" s="5" t="s">
        <v>0</v>
      </c>
      <c r="B1" s="5" t="s">
        <v>29</v>
      </c>
      <c r="C1" s="6"/>
      <c r="D1" s="6"/>
      <c r="E1" s="6"/>
      <c r="F1" s="6"/>
      <c r="G1" s="6"/>
      <c r="H1" s="6"/>
      <c r="I1" s="6"/>
    </row>
    <row r="2" spans="1:9" ht="18" x14ac:dyDescent="0.3">
      <c r="A2" s="11"/>
      <c r="B2" s="6"/>
      <c r="C2" s="6"/>
      <c r="D2" s="6"/>
      <c r="E2" s="6"/>
      <c r="F2" s="6"/>
      <c r="G2" s="6"/>
      <c r="H2" s="6"/>
      <c r="I2" s="6"/>
    </row>
    <row r="3" spans="1:9" ht="18.5" x14ac:dyDescent="0.35">
      <c r="A3" s="185" t="s">
        <v>2</v>
      </c>
      <c r="B3" s="5"/>
      <c r="C3" s="5" t="s">
        <v>6</v>
      </c>
      <c r="D3" s="5" t="s">
        <v>7</v>
      </c>
      <c r="E3" s="5" t="s">
        <v>27</v>
      </c>
      <c r="F3" s="5" t="s">
        <v>28</v>
      </c>
      <c r="G3" s="5" t="s">
        <v>22</v>
      </c>
      <c r="H3" s="5" t="s">
        <v>19</v>
      </c>
      <c r="I3" s="5" t="s">
        <v>11</v>
      </c>
    </row>
    <row r="4" spans="1:9" ht="18.5" x14ac:dyDescent="0.45">
      <c r="A4" s="185"/>
      <c r="B4" s="5" t="s">
        <v>18</v>
      </c>
      <c r="C4" s="21">
        <v>0</v>
      </c>
      <c r="D4" s="21">
        <v>0</v>
      </c>
      <c r="E4" s="21">
        <v>0</v>
      </c>
      <c r="F4" s="21"/>
      <c r="G4" s="21">
        <f>+C4+D4+E4+F4</f>
        <v>0</v>
      </c>
      <c r="H4" s="21">
        <f>SUM(J4:U4)</f>
        <v>0</v>
      </c>
      <c r="I4" s="21">
        <f>+G4-H4</f>
        <v>0</v>
      </c>
    </row>
    <row r="5" spans="1:9" ht="18.5" x14ac:dyDescent="0.45">
      <c r="A5" s="185"/>
      <c r="B5" s="5" t="s">
        <v>5</v>
      </c>
      <c r="C5" s="21">
        <v>0.7</v>
      </c>
      <c r="D5" s="21">
        <v>0</v>
      </c>
      <c r="E5" s="21">
        <v>0</v>
      </c>
      <c r="F5" s="21"/>
      <c r="G5" s="21">
        <f>+C5+D5+E5</f>
        <v>0.7</v>
      </c>
      <c r="H5" s="21">
        <v>0.7</v>
      </c>
      <c r="I5" s="21">
        <f>+G5-H5</f>
        <v>0</v>
      </c>
    </row>
    <row r="6" spans="1:9" ht="18.5" x14ac:dyDescent="0.45">
      <c r="A6" s="185"/>
      <c r="B6" s="5" t="s">
        <v>10</v>
      </c>
      <c r="C6" s="21">
        <f>C4+C5</f>
        <v>0.7</v>
      </c>
      <c r="D6" s="21">
        <f>D4+D5</f>
        <v>0</v>
      </c>
      <c r="E6" s="21">
        <f>E4+E5</f>
        <v>0</v>
      </c>
      <c r="F6" s="21"/>
      <c r="G6" s="21">
        <f>G4+G5</f>
        <v>0.7</v>
      </c>
      <c r="H6" s="21">
        <f>H4+H5</f>
        <v>0.7</v>
      </c>
      <c r="I6" s="21">
        <f>I4+I5</f>
        <v>0</v>
      </c>
    </row>
    <row r="7" spans="1:9" ht="18" x14ac:dyDescent="0.35">
      <c r="A7" s="6"/>
      <c r="B7" s="6"/>
      <c r="C7" s="22"/>
      <c r="D7" s="22"/>
      <c r="E7" s="22"/>
      <c r="F7" s="22"/>
      <c r="G7" s="22"/>
      <c r="H7" s="22"/>
      <c r="I7" s="22"/>
    </row>
    <row r="8" spans="1:9" ht="18.5" x14ac:dyDescent="0.45">
      <c r="A8" s="185" t="s">
        <v>3</v>
      </c>
      <c r="B8" s="5"/>
      <c r="C8" s="21" t="s">
        <v>6</v>
      </c>
      <c r="D8" s="21" t="s">
        <v>7</v>
      </c>
      <c r="E8" s="21" t="s">
        <v>27</v>
      </c>
      <c r="F8" s="21" t="s">
        <v>28</v>
      </c>
      <c r="G8" s="21" t="s">
        <v>22</v>
      </c>
      <c r="H8" s="21" t="s">
        <v>19</v>
      </c>
      <c r="I8" s="21" t="s">
        <v>11</v>
      </c>
    </row>
    <row r="9" spans="1:9" ht="18.5" x14ac:dyDescent="0.45">
      <c r="A9" s="185"/>
      <c r="B9" s="5" t="s">
        <v>18</v>
      </c>
      <c r="C9" s="21">
        <v>0</v>
      </c>
      <c r="D9" s="21"/>
      <c r="E9" s="21"/>
      <c r="F9" s="21"/>
      <c r="G9" s="21">
        <f>+C9+D9+E9+F9</f>
        <v>0</v>
      </c>
      <c r="H9" s="21">
        <f>SUM(J9:T9)</f>
        <v>0</v>
      </c>
      <c r="I9" s="21">
        <f>+G9-H9</f>
        <v>0</v>
      </c>
    </row>
    <row r="10" spans="1:9" ht="18.5" x14ac:dyDescent="0.45">
      <c r="A10" s="185"/>
      <c r="B10" s="5" t="s">
        <v>5</v>
      </c>
      <c r="C10" s="21">
        <v>4</v>
      </c>
      <c r="D10" s="21">
        <v>0</v>
      </c>
      <c r="E10" s="21">
        <v>0</v>
      </c>
      <c r="F10" s="21">
        <v>0</v>
      </c>
      <c r="G10" s="21">
        <f>+C10+D10+E10+F10</f>
        <v>4</v>
      </c>
      <c r="H10" s="21">
        <v>4</v>
      </c>
      <c r="I10" s="21">
        <f>+G10-H10</f>
        <v>0</v>
      </c>
    </row>
    <row r="11" spans="1:9" ht="18.5" x14ac:dyDescent="0.45">
      <c r="A11" s="185"/>
      <c r="B11" s="5" t="s">
        <v>10</v>
      </c>
      <c r="C11" s="21">
        <f t="shared" ref="C11:I11" si="0">C9+C10</f>
        <v>4</v>
      </c>
      <c r="D11" s="21">
        <f t="shared" si="0"/>
        <v>0</v>
      </c>
      <c r="E11" s="21">
        <f t="shared" si="0"/>
        <v>0</v>
      </c>
      <c r="F11" s="21">
        <f t="shared" si="0"/>
        <v>0</v>
      </c>
      <c r="G11" s="21">
        <f t="shared" si="0"/>
        <v>4</v>
      </c>
      <c r="H11" s="21">
        <f t="shared" si="0"/>
        <v>4</v>
      </c>
      <c r="I11" s="21">
        <f t="shared" si="0"/>
        <v>0</v>
      </c>
    </row>
    <row r="12" spans="1:9" ht="18" x14ac:dyDescent="0.35">
      <c r="A12" s="11"/>
      <c r="B12" s="6"/>
      <c r="C12" s="22"/>
      <c r="D12" s="22"/>
      <c r="E12" s="22"/>
      <c r="F12" s="22"/>
      <c r="G12" s="22"/>
      <c r="H12" s="22"/>
      <c r="I12" s="22"/>
    </row>
    <row r="13" spans="1:9" ht="18.5" x14ac:dyDescent="0.45">
      <c r="A13" s="185" t="s">
        <v>20</v>
      </c>
      <c r="B13" s="5"/>
      <c r="C13" s="21" t="s">
        <v>6</v>
      </c>
      <c r="D13" s="21" t="s">
        <v>7</v>
      </c>
      <c r="E13" s="21" t="s">
        <v>27</v>
      </c>
      <c r="F13" s="21" t="s">
        <v>28</v>
      </c>
      <c r="G13" s="21" t="s">
        <v>22</v>
      </c>
      <c r="H13" s="21" t="s">
        <v>19</v>
      </c>
      <c r="I13" s="21" t="s">
        <v>11</v>
      </c>
    </row>
    <row r="14" spans="1:9" ht="18.5" x14ac:dyDescent="0.45">
      <c r="A14" s="185"/>
      <c r="B14" s="5" t="s">
        <v>18</v>
      </c>
      <c r="C14" s="21">
        <f t="shared" ref="C14:I14" si="1">C4+C9</f>
        <v>0</v>
      </c>
      <c r="D14" s="21">
        <f t="shared" si="1"/>
        <v>0</v>
      </c>
      <c r="E14" s="21">
        <f t="shared" si="1"/>
        <v>0</v>
      </c>
      <c r="F14" s="21">
        <f t="shared" si="1"/>
        <v>0</v>
      </c>
      <c r="G14" s="21">
        <f t="shared" si="1"/>
        <v>0</v>
      </c>
      <c r="H14" s="21">
        <f t="shared" si="1"/>
        <v>0</v>
      </c>
      <c r="I14" s="21">
        <f t="shared" si="1"/>
        <v>0</v>
      </c>
    </row>
    <row r="15" spans="1:9" ht="18.5" x14ac:dyDescent="0.45">
      <c r="A15" s="185"/>
      <c r="B15" s="5" t="s">
        <v>5</v>
      </c>
      <c r="C15" s="21">
        <f t="shared" ref="C15:E16" si="2">C5+C10</f>
        <v>4.7</v>
      </c>
      <c r="D15" s="21">
        <f t="shared" si="2"/>
        <v>0</v>
      </c>
      <c r="E15" s="21">
        <f t="shared" si="2"/>
        <v>0</v>
      </c>
      <c r="F15" s="21">
        <v>0</v>
      </c>
      <c r="G15" s="21">
        <f t="shared" ref="G15:I16" si="3">G5+G10</f>
        <v>4.7</v>
      </c>
      <c r="H15" s="21">
        <f t="shared" si="3"/>
        <v>4.7</v>
      </c>
      <c r="I15" s="21">
        <f t="shared" si="3"/>
        <v>0</v>
      </c>
    </row>
    <row r="16" spans="1:9" ht="18.5" x14ac:dyDescent="0.45">
      <c r="A16" s="185"/>
      <c r="B16" s="5" t="s">
        <v>10</v>
      </c>
      <c r="C16" s="21">
        <f t="shared" si="2"/>
        <v>4.7</v>
      </c>
      <c r="D16" s="21">
        <f t="shared" si="2"/>
        <v>0</v>
      </c>
      <c r="E16" s="21">
        <f t="shared" si="2"/>
        <v>0</v>
      </c>
      <c r="F16" s="21">
        <f>F6+F11</f>
        <v>0</v>
      </c>
      <c r="G16" s="21">
        <f t="shared" si="3"/>
        <v>4.7</v>
      </c>
      <c r="H16" s="21">
        <f t="shared" si="3"/>
        <v>4.7</v>
      </c>
      <c r="I16" s="21">
        <f t="shared" si="3"/>
        <v>0</v>
      </c>
    </row>
    <row r="17" spans="1:9" ht="14.4" x14ac:dyDescent="0.3">
      <c r="C17" s="23"/>
      <c r="D17" s="23"/>
      <c r="E17" s="23"/>
      <c r="F17" s="23"/>
      <c r="G17" s="23"/>
      <c r="H17" s="23"/>
      <c r="I17" s="23"/>
    </row>
    <row r="18" spans="1:9" ht="18.5" x14ac:dyDescent="0.45">
      <c r="A18" s="205" t="s">
        <v>33</v>
      </c>
      <c r="B18" s="5"/>
      <c r="C18" s="21" t="s">
        <v>6</v>
      </c>
      <c r="D18" s="21" t="s">
        <v>7</v>
      </c>
      <c r="E18" s="21" t="s">
        <v>27</v>
      </c>
      <c r="F18" s="21" t="s">
        <v>28</v>
      </c>
      <c r="G18" s="21" t="s">
        <v>22</v>
      </c>
      <c r="H18" s="21" t="s">
        <v>19</v>
      </c>
      <c r="I18" s="21" t="s">
        <v>11</v>
      </c>
    </row>
    <row r="19" spans="1:9" ht="18.5" x14ac:dyDescent="0.45">
      <c r="A19" s="205"/>
      <c r="B19" s="5" t="s">
        <v>18</v>
      </c>
      <c r="C19" s="21">
        <v>0</v>
      </c>
      <c r="D19" s="21"/>
      <c r="E19" s="21"/>
      <c r="F19" s="21"/>
      <c r="G19" s="21">
        <f>+C19+D19+E19+F19</f>
        <v>0</v>
      </c>
      <c r="H19" s="21">
        <f>SUM(J19:T19)</f>
        <v>0</v>
      </c>
      <c r="I19" s="21">
        <f>+G19-H19</f>
        <v>0</v>
      </c>
    </row>
    <row r="20" spans="1:9" ht="18.5" x14ac:dyDescent="0.45">
      <c r="A20" s="205"/>
      <c r="B20" s="5" t="s">
        <v>5</v>
      </c>
      <c r="C20" s="21">
        <v>0.25</v>
      </c>
      <c r="D20" s="21">
        <v>2.5000000000000001E-4</v>
      </c>
      <c r="E20" s="21">
        <v>0</v>
      </c>
      <c r="F20" s="21">
        <v>0</v>
      </c>
      <c r="G20" s="21">
        <f>+C20+D20+E20+F20</f>
        <v>0.25024999999999997</v>
      </c>
      <c r="H20" s="21">
        <v>0.25024999999999997</v>
      </c>
      <c r="I20" s="21">
        <f>+G20-H20</f>
        <v>0</v>
      </c>
    </row>
    <row r="21" spans="1:9" ht="18.5" x14ac:dyDescent="0.45">
      <c r="A21" s="205"/>
      <c r="B21" s="5" t="s">
        <v>10</v>
      </c>
      <c r="C21" s="21">
        <f t="shared" ref="C21:I21" si="4">C19+C20</f>
        <v>0.25</v>
      </c>
      <c r="D21" s="21">
        <f t="shared" si="4"/>
        <v>2.5000000000000001E-4</v>
      </c>
      <c r="E21" s="21">
        <f t="shared" si="4"/>
        <v>0</v>
      </c>
      <c r="F21" s="21">
        <f t="shared" si="4"/>
        <v>0</v>
      </c>
      <c r="G21" s="21">
        <f t="shared" si="4"/>
        <v>0.25024999999999997</v>
      </c>
      <c r="H21" s="21">
        <f t="shared" si="4"/>
        <v>0.25024999999999997</v>
      </c>
      <c r="I21" s="21">
        <f t="shared" si="4"/>
        <v>0</v>
      </c>
    </row>
    <row r="22" spans="1:9" ht="14.4" x14ac:dyDescent="0.3">
      <c r="C22" s="23"/>
      <c r="D22" s="23"/>
      <c r="E22" s="23"/>
      <c r="F22" s="23"/>
      <c r="G22" s="23"/>
      <c r="H22" s="23"/>
      <c r="I22" s="23"/>
    </row>
    <row r="23" spans="1:9" ht="14.4" x14ac:dyDescent="0.3">
      <c r="C23" s="23"/>
      <c r="D23" s="23"/>
      <c r="E23" s="23"/>
      <c r="F23" s="23"/>
      <c r="G23" s="23"/>
      <c r="H23" s="23"/>
      <c r="I23" s="23"/>
    </row>
    <row r="24" spans="1:9" ht="18.5" x14ac:dyDescent="0.45">
      <c r="A24" s="205" t="s">
        <v>30</v>
      </c>
      <c r="B24" s="5"/>
      <c r="C24" s="21" t="s">
        <v>6</v>
      </c>
      <c r="D24" s="21" t="s">
        <v>7</v>
      </c>
      <c r="E24" s="21" t="s">
        <v>27</v>
      </c>
      <c r="F24" s="21" t="s">
        <v>28</v>
      </c>
      <c r="G24" s="21" t="s">
        <v>22</v>
      </c>
      <c r="H24" s="21" t="s">
        <v>19</v>
      </c>
      <c r="I24" s="21" t="s">
        <v>11</v>
      </c>
    </row>
    <row r="25" spans="1:9" ht="18.5" x14ac:dyDescent="0.45">
      <c r="A25" s="205"/>
      <c r="B25" s="5" t="s">
        <v>18</v>
      </c>
      <c r="C25" s="21">
        <v>0</v>
      </c>
      <c r="D25" s="21"/>
      <c r="E25" s="21"/>
      <c r="F25" s="21"/>
      <c r="G25" s="21">
        <f>+C25+D25+E25+F25</f>
        <v>0</v>
      </c>
      <c r="H25" s="21">
        <f>SUM(J25:T25)</f>
        <v>0</v>
      </c>
      <c r="I25" s="21">
        <f>+G25-H25</f>
        <v>0</v>
      </c>
    </row>
    <row r="26" spans="1:9" ht="18.5" x14ac:dyDescent="0.45">
      <c r="A26" s="205"/>
      <c r="B26" s="5" t="s">
        <v>5</v>
      </c>
      <c r="C26" s="21">
        <v>0.41310000000000002</v>
      </c>
      <c r="D26" s="21">
        <v>2.5000000000000001E-4</v>
      </c>
      <c r="E26" s="21">
        <v>0</v>
      </c>
      <c r="F26" s="21">
        <v>0</v>
      </c>
      <c r="G26" s="21">
        <f>+C26+D26+E26+F26</f>
        <v>0.41335</v>
      </c>
      <c r="H26" s="21">
        <v>0.41335</v>
      </c>
      <c r="I26" s="21">
        <f>+G26-H26</f>
        <v>0</v>
      </c>
    </row>
    <row r="27" spans="1:9" ht="18.5" x14ac:dyDescent="0.45">
      <c r="A27" s="205"/>
      <c r="B27" s="5" t="s">
        <v>10</v>
      </c>
      <c r="C27" s="21">
        <f t="shared" ref="C27:I27" si="5">C25+C26</f>
        <v>0.41310000000000002</v>
      </c>
      <c r="D27" s="21">
        <f t="shared" si="5"/>
        <v>2.5000000000000001E-4</v>
      </c>
      <c r="E27" s="21">
        <f t="shared" si="5"/>
        <v>0</v>
      </c>
      <c r="F27" s="21">
        <f t="shared" si="5"/>
        <v>0</v>
      </c>
      <c r="G27" s="21">
        <f t="shared" si="5"/>
        <v>0.41335</v>
      </c>
      <c r="H27" s="21">
        <f t="shared" si="5"/>
        <v>0.41335</v>
      </c>
      <c r="I27" s="21">
        <f t="shared" si="5"/>
        <v>0</v>
      </c>
    </row>
    <row r="28" spans="1:9" ht="14.4" x14ac:dyDescent="0.3">
      <c r="C28" s="23"/>
      <c r="D28" s="23"/>
      <c r="E28" s="23"/>
      <c r="F28" s="23"/>
      <c r="G28" s="23"/>
      <c r="H28" s="23"/>
      <c r="I28" s="23"/>
    </row>
    <row r="29" spans="1:9" ht="14.4" x14ac:dyDescent="0.3">
      <c r="C29" s="23"/>
      <c r="D29" s="23"/>
      <c r="E29" s="23"/>
      <c r="F29" s="23"/>
      <c r="G29" s="23"/>
      <c r="H29" s="23"/>
      <c r="I29" s="23"/>
    </row>
    <row r="30" spans="1:9" ht="18.5" x14ac:dyDescent="0.45">
      <c r="A30" s="205" t="s">
        <v>31</v>
      </c>
      <c r="B30" s="5"/>
      <c r="C30" s="21" t="s">
        <v>6</v>
      </c>
      <c r="D30" s="21" t="s">
        <v>7</v>
      </c>
      <c r="E30" s="21" t="s">
        <v>27</v>
      </c>
      <c r="F30" s="21" t="s">
        <v>28</v>
      </c>
      <c r="G30" s="21" t="s">
        <v>22</v>
      </c>
      <c r="H30" s="21" t="s">
        <v>19</v>
      </c>
      <c r="I30" s="21" t="s">
        <v>11</v>
      </c>
    </row>
    <row r="31" spans="1:9" ht="18.5" x14ac:dyDescent="0.45">
      <c r="A31" s="205"/>
      <c r="B31" s="5" t="s">
        <v>18</v>
      </c>
      <c r="C31" s="21">
        <v>0</v>
      </c>
      <c r="D31" s="21"/>
      <c r="E31" s="21"/>
      <c r="F31" s="21"/>
      <c r="G31" s="21">
        <f>+C31+D31+E31+F31</f>
        <v>0</v>
      </c>
      <c r="H31" s="21">
        <f>SUM(J31:T31)</f>
        <v>0</v>
      </c>
      <c r="I31" s="21">
        <f>+G31-H31</f>
        <v>0</v>
      </c>
    </row>
    <row r="32" spans="1:9" ht="18.5" x14ac:dyDescent="0.45">
      <c r="A32" s="205"/>
      <c r="B32" s="5" t="s">
        <v>5</v>
      </c>
      <c r="C32" s="21">
        <v>0.42431999999999997</v>
      </c>
      <c r="D32" s="21">
        <v>2.5000000000000001E-4</v>
      </c>
      <c r="E32" s="21">
        <v>0</v>
      </c>
      <c r="F32" s="21">
        <v>0</v>
      </c>
      <c r="G32" s="21">
        <f>+C32+D32+E32+F32</f>
        <v>0.42456999999999995</v>
      </c>
      <c r="H32" s="21">
        <v>0.42457</v>
      </c>
      <c r="I32" s="21">
        <f>+G32-H32</f>
        <v>0</v>
      </c>
    </row>
    <row r="33" spans="1:9" ht="18.5" x14ac:dyDescent="0.45">
      <c r="A33" s="205"/>
      <c r="B33" s="5" t="s">
        <v>10</v>
      </c>
      <c r="C33" s="21">
        <f t="shared" ref="C33:I33" si="6">C31+C32</f>
        <v>0.42431999999999997</v>
      </c>
      <c r="D33" s="21">
        <f t="shared" si="6"/>
        <v>2.5000000000000001E-4</v>
      </c>
      <c r="E33" s="21">
        <f t="shared" si="6"/>
        <v>0</v>
      </c>
      <c r="F33" s="21">
        <f t="shared" si="6"/>
        <v>0</v>
      </c>
      <c r="G33" s="21">
        <f t="shared" si="6"/>
        <v>0.42456999999999995</v>
      </c>
      <c r="H33" s="21">
        <f t="shared" si="6"/>
        <v>0.42457</v>
      </c>
      <c r="I33" s="21">
        <f t="shared" si="6"/>
        <v>0</v>
      </c>
    </row>
    <row r="34" spans="1:9" ht="14.4" x14ac:dyDescent="0.3">
      <c r="C34" s="23"/>
      <c r="D34" s="23"/>
      <c r="E34" s="23"/>
      <c r="F34" s="23"/>
      <c r="G34" s="23"/>
      <c r="H34" s="23"/>
      <c r="I34" s="23"/>
    </row>
    <row r="35" spans="1:9" ht="14.4" x14ac:dyDescent="0.3">
      <c r="C35" s="23"/>
      <c r="D35" s="23"/>
      <c r="E35" s="23"/>
      <c r="F35" s="23"/>
      <c r="G35" s="23"/>
      <c r="H35" s="23"/>
      <c r="I35" s="23"/>
    </row>
    <row r="36" spans="1:9" ht="18.5" x14ac:dyDescent="0.45">
      <c r="A36" s="205" t="s">
        <v>32</v>
      </c>
      <c r="B36" s="5"/>
      <c r="C36" s="21" t="s">
        <v>6</v>
      </c>
      <c r="D36" s="21" t="s">
        <v>7</v>
      </c>
      <c r="E36" s="21" t="s">
        <v>27</v>
      </c>
      <c r="F36" s="21" t="s">
        <v>28</v>
      </c>
      <c r="G36" s="21" t="s">
        <v>22</v>
      </c>
      <c r="H36" s="21" t="s">
        <v>19</v>
      </c>
      <c r="I36" s="21" t="s">
        <v>11</v>
      </c>
    </row>
    <row r="37" spans="1:9" ht="18.5" x14ac:dyDescent="0.45">
      <c r="A37" s="205"/>
      <c r="B37" s="5" t="s">
        <v>18</v>
      </c>
      <c r="C37" s="21">
        <v>0</v>
      </c>
      <c r="D37" s="21"/>
      <c r="E37" s="21"/>
      <c r="F37" s="21"/>
      <c r="G37" s="21">
        <f>+C37+D37+E37+F37</f>
        <v>0</v>
      </c>
      <c r="H37" s="21">
        <f>SUM(J37:T37)</f>
        <v>0</v>
      </c>
      <c r="I37" s="21">
        <f>+G37-H37</f>
        <v>0</v>
      </c>
    </row>
    <row r="38" spans="1:9" ht="18.5" x14ac:dyDescent="0.45">
      <c r="A38" s="205"/>
      <c r="B38" s="5" t="s">
        <v>5</v>
      </c>
      <c r="C38" s="21">
        <v>1.3875</v>
      </c>
      <c r="D38" s="21">
        <v>2.5000000000000001E-4</v>
      </c>
      <c r="E38" s="21">
        <v>0</v>
      </c>
      <c r="F38" s="21">
        <v>0</v>
      </c>
      <c r="G38" s="21">
        <f>+C38+D38+E38+F38</f>
        <v>1.38775</v>
      </c>
      <c r="H38" s="21">
        <v>1.38775</v>
      </c>
      <c r="I38" s="21">
        <f>+G38-H38</f>
        <v>0</v>
      </c>
    </row>
    <row r="39" spans="1:9" ht="18.5" x14ac:dyDescent="0.45">
      <c r="A39" s="205"/>
      <c r="B39" s="5" t="s">
        <v>10</v>
      </c>
      <c r="C39" s="21">
        <f t="shared" ref="C39:I39" si="7">C37+C38</f>
        <v>1.3875</v>
      </c>
      <c r="D39" s="21">
        <f t="shared" si="7"/>
        <v>2.5000000000000001E-4</v>
      </c>
      <c r="E39" s="21">
        <f t="shared" si="7"/>
        <v>0</v>
      </c>
      <c r="F39" s="21">
        <f t="shared" si="7"/>
        <v>0</v>
      </c>
      <c r="G39" s="21">
        <f t="shared" si="7"/>
        <v>1.38775</v>
      </c>
      <c r="H39" s="21">
        <f t="shared" si="7"/>
        <v>1.38775</v>
      </c>
      <c r="I39" s="21">
        <f t="shared" si="7"/>
        <v>0</v>
      </c>
    </row>
    <row r="40" spans="1:9" ht="14.4" x14ac:dyDescent="0.3">
      <c r="C40" s="23"/>
      <c r="D40" s="23"/>
      <c r="E40" s="23"/>
      <c r="F40" s="23"/>
      <c r="G40" s="23"/>
      <c r="H40" s="23"/>
      <c r="I40" s="23"/>
    </row>
    <row r="41" spans="1:9" ht="14.4" x14ac:dyDescent="0.3">
      <c r="C41" s="23"/>
      <c r="D41" s="23"/>
      <c r="E41" s="23"/>
      <c r="F41" s="23"/>
      <c r="G41" s="23"/>
      <c r="H41" s="23"/>
      <c r="I41" s="23"/>
    </row>
    <row r="42" spans="1:9" ht="18.5" x14ac:dyDescent="0.45">
      <c r="A42" s="205" t="s">
        <v>34</v>
      </c>
      <c r="B42" s="5"/>
      <c r="C42" s="21" t="s">
        <v>6</v>
      </c>
      <c r="D42" s="21" t="s">
        <v>7</v>
      </c>
      <c r="E42" s="21" t="s">
        <v>27</v>
      </c>
      <c r="F42" s="21" t="s">
        <v>28</v>
      </c>
      <c r="G42" s="21" t="s">
        <v>22</v>
      </c>
      <c r="H42" s="21" t="s">
        <v>19</v>
      </c>
      <c r="I42" s="21" t="s">
        <v>11</v>
      </c>
    </row>
    <row r="43" spans="1:9" ht="18.5" x14ac:dyDescent="0.45">
      <c r="A43" s="205"/>
      <c r="B43" s="5" t="s">
        <v>18</v>
      </c>
      <c r="C43" s="21">
        <v>0</v>
      </c>
      <c r="D43" s="21"/>
      <c r="E43" s="21"/>
      <c r="F43" s="21"/>
      <c r="G43" s="21">
        <f>+C43+D43+E43+F43</f>
        <v>0</v>
      </c>
      <c r="H43" s="21">
        <f>SUM(J43:T43)</f>
        <v>0</v>
      </c>
      <c r="I43" s="21">
        <f>+G43-H43</f>
        <v>0</v>
      </c>
    </row>
    <row r="44" spans="1:9" ht="18.5" x14ac:dyDescent="0.45">
      <c r="A44" s="205"/>
      <c r="B44" s="5" t="s">
        <v>5</v>
      </c>
      <c r="C44" s="21">
        <v>0.624</v>
      </c>
      <c r="D44" s="21">
        <v>2.5000000000000001E-4</v>
      </c>
      <c r="E44" s="21">
        <v>0</v>
      </c>
      <c r="F44" s="21">
        <v>0</v>
      </c>
      <c r="G44" s="21">
        <f>+C44+D44+E44+F44</f>
        <v>0.62424999999999997</v>
      </c>
      <c r="H44" s="21">
        <v>0.62424999999999997</v>
      </c>
      <c r="I44" s="21">
        <f>+G44-H44</f>
        <v>0</v>
      </c>
    </row>
    <row r="45" spans="1:9" ht="18.5" x14ac:dyDescent="0.45">
      <c r="A45" s="205"/>
      <c r="B45" s="5" t="s">
        <v>10</v>
      </c>
      <c r="C45" s="21">
        <f t="shared" ref="C45:I45" si="8">C43+C44</f>
        <v>0.624</v>
      </c>
      <c r="D45" s="21">
        <f t="shared" si="8"/>
        <v>2.5000000000000001E-4</v>
      </c>
      <c r="E45" s="21">
        <f t="shared" si="8"/>
        <v>0</v>
      </c>
      <c r="F45" s="21">
        <f t="shared" si="8"/>
        <v>0</v>
      </c>
      <c r="G45" s="21">
        <f t="shared" si="8"/>
        <v>0.62424999999999997</v>
      </c>
      <c r="H45" s="21">
        <f t="shared" si="8"/>
        <v>0.62424999999999997</v>
      </c>
      <c r="I45" s="21">
        <f t="shared" si="8"/>
        <v>0</v>
      </c>
    </row>
    <row r="46" spans="1:9" ht="14.4" x14ac:dyDescent="0.3">
      <c r="C46" s="23"/>
      <c r="D46" s="23"/>
      <c r="E46" s="23"/>
      <c r="F46" s="23"/>
      <c r="G46" s="23"/>
      <c r="H46" s="23"/>
      <c r="I46" s="23"/>
    </row>
    <row r="47" spans="1:9" ht="14.4" x14ac:dyDescent="0.3">
      <c r="C47" s="23"/>
      <c r="D47" s="23"/>
      <c r="E47" s="23"/>
      <c r="F47" s="23"/>
      <c r="G47" s="23"/>
      <c r="H47" s="23"/>
      <c r="I47" s="23"/>
    </row>
    <row r="48" spans="1:9" ht="18.5" x14ac:dyDescent="0.45">
      <c r="A48" s="205" t="s">
        <v>35</v>
      </c>
      <c r="B48" s="5"/>
      <c r="C48" s="21" t="s">
        <v>6</v>
      </c>
      <c r="D48" s="21" t="s">
        <v>7</v>
      </c>
      <c r="E48" s="21" t="s">
        <v>27</v>
      </c>
      <c r="F48" s="21" t="s">
        <v>28</v>
      </c>
      <c r="G48" s="21" t="s">
        <v>22</v>
      </c>
      <c r="H48" s="21" t="s">
        <v>19</v>
      </c>
      <c r="I48" s="21" t="s">
        <v>11</v>
      </c>
    </row>
    <row r="49" spans="1:9" ht="18.5" x14ac:dyDescent="0.45">
      <c r="A49" s="205"/>
      <c r="B49" s="5" t="s">
        <v>18</v>
      </c>
      <c r="C49" s="21">
        <v>0</v>
      </c>
      <c r="D49" s="21"/>
      <c r="E49" s="21"/>
      <c r="F49" s="21"/>
      <c r="G49" s="21">
        <f>+C49+D49+E49+F49</f>
        <v>0</v>
      </c>
      <c r="H49" s="21">
        <f>SUM(J49:T49)</f>
        <v>0</v>
      </c>
      <c r="I49" s="21">
        <f>+G49-H49</f>
        <v>0</v>
      </c>
    </row>
    <row r="50" spans="1:9" ht="18.5" x14ac:dyDescent="0.45">
      <c r="A50" s="205"/>
      <c r="B50" s="5" t="s">
        <v>5</v>
      </c>
      <c r="C50" s="21">
        <v>0.20250000000000001</v>
      </c>
      <c r="D50" s="21">
        <v>2.5000000000000001E-4</v>
      </c>
      <c r="E50" s="21">
        <v>0</v>
      </c>
      <c r="F50" s="21">
        <v>0</v>
      </c>
      <c r="G50" s="21">
        <f>+C50+D50+E50+F50</f>
        <v>0.20275000000000001</v>
      </c>
      <c r="H50" s="21">
        <v>0.20275000000000001</v>
      </c>
      <c r="I50" s="21">
        <f>+G50-H50</f>
        <v>0</v>
      </c>
    </row>
    <row r="51" spans="1:9" ht="18.5" x14ac:dyDescent="0.45">
      <c r="A51" s="205"/>
      <c r="B51" s="5" t="s">
        <v>10</v>
      </c>
      <c r="C51" s="21">
        <f t="shared" ref="C51:I51" si="9">C49+C50</f>
        <v>0.20250000000000001</v>
      </c>
      <c r="D51" s="21">
        <f t="shared" si="9"/>
        <v>2.5000000000000001E-4</v>
      </c>
      <c r="E51" s="21">
        <f t="shared" si="9"/>
        <v>0</v>
      </c>
      <c r="F51" s="21">
        <f t="shared" si="9"/>
        <v>0</v>
      </c>
      <c r="G51" s="21">
        <f t="shared" si="9"/>
        <v>0.20275000000000001</v>
      </c>
      <c r="H51" s="21">
        <f t="shared" si="9"/>
        <v>0.20275000000000001</v>
      </c>
      <c r="I51" s="21">
        <f t="shared" si="9"/>
        <v>0</v>
      </c>
    </row>
    <row r="52" spans="1:9" ht="14.4" x14ac:dyDescent="0.3">
      <c r="C52" s="23"/>
      <c r="D52" s="23"/>
      <c r="E52" s="23"/>
      <c r="F52" s="23"/>
      <c r="G52" s="23"/>
      <c r="H52" s="23"/>
      <c r="I52" s="23"/>
    </row>
    <row r="53" spans="1:9" ht="14.4" x14ac:dyDescent="0.3">
      <c r="C53" s="23"/>
      <c r="D53" s="23"/>
      <c r="E53" s="23"/>
      <c r="F53" s="23"/>
      <c r="G53" s="23"/>
      <c r="H53" s="23"/>
      <c r="I53" s="23"/>
    </row>
    <row r="54" spans="1:9" ht="18.5" x14ac:dyDescent="0.45">
      <c r="A54" s="205" t="s">
        <v>36</v>
      </c>
      <c r="B54" s="5"/>
      <c r="C54" s="21" t="s">
        <v>6</v>
      </c>
      <c r="D54" s="21" t="s">
        <v>7</v>
      </c>
      <c r="E54" s="21" t="s">
        <v>27</v>
      </c>
      <c r="F54" s="21" t="s">
        <v>28</v>
      </c>
      <c r="G54" s="21" t="s">
        <v>22</v>
      </c>
      <c r="H54" s="21" t="s">
        <v>19</v>
      </c>
      <c r="I54" s="21" t="s">
        <v>11</v>
      </c>
    </row>
    <row r="55" spans="1:9" ht="18.5" x14ac:dyDescent="0.45">
      <c r="A55" s="205"/>
      <c r="B55" s="5" t="s">
        <v>18</v>
      </c>
      <c r="C55" s="21">
        <v>0</v>
      </c>
      <c r="D55" s="21"/>
      <c r="E55" s="21"/>
      <c r="F55" s="21"/>
      <c r="G55" s="21">
        <f>+C55+D55+E55+F55</f>
        <v>0</v>
      </c>
      <c r="H55" s="21">
        <f>SUM(J55:T55)</f>
        <v>0</v>
      </c>
      <c r="I55" s="21">
        <f>+G55-H55</f>
        <v>0</v>
      </c>
    </row>
    <row r="56" spans="1:9" ht="18.5" x14ac:dyDescent="0.45">
      <c r="A56" s="205"/>
      <c r="B56" s="5" t="s">
        <v>5</v>
      </c>
      <c r="C56" s="21">
        <v>0.84509999999999996</v>
      </c>
      <c r="D56" s="21">
        <v>2.5000000000000001E-4</v>
      </c>
      <c r="E56" s="21">
        <v>0</v>
      </c>
      <c r="F56" s="21">
        <v>0</v>
      </c>
      <c r="G56" s="21">
        <f>+C56+D56+E56+F56</f>
        <v>0.84534999999999993</v>
      </c>
      <c r="H56" s="21">
        <v>0.84535000000000005</v>
      </c>
      <c r="I56" s="21">
        <f>+G56-H56</f>
        <v>0</v>
      </c>
    </row>
    <row r="57" spans="1:9" ht="18.5" x14ac:dyDescent="0.45">
      <c r="A57" s="205"/>
      <c r="B57" s="5" t="s">
        <v>10</v>
      </c>
      <c r="C57" s="21">
        <f t="shared" ref="C57:I57" si="10">C55+C56</f>
        <v>0.84509999999999996</v>
      </c>
      <c r="D57" s="21">
        <f t="shared" si="10"/>
        <v>2.5000000000000001E-4</v>
      </c>
      <c r="E57" s="21">
        <f t="shared" si="10"/>
        <v>0</v>
      </c>
      <c r="F57" s="21">
        <f t="shared" si="10"/>
        <v>0</v>
      </c>
      <c r="G57" s="21">
        <f t="shared" si="10"/>
        <v>0.84534999999999993</v>
      </c>
      <c r="H57" s="21">
        <f t="shared" si="10"/>
        <v>0.84535000000000005</v>
      </c>
      <c r="I57" s="21">
        <f t="shared" si="10"/>
        <v>0</v>
      </c>
    </row>
    <row r="58" spans="1:9" ht="14.4" x14ac:dyDescent="0.3">
      <c r="C58" s="23"/>
      <c r="D58" s="23"/>
      <c r="E58" s="23"/>
      <c r="F58" s="23"/>
      <c r="G58" s="23"/>
      <c r="H58" s="23"/>
      <c r="I58" s="23"/>
    </row>
    <row r="59" spans="1:9" ht="14.4" x14ac:dyDescent="0.3">
      <c r="C59" s="23"/>
      <c r="D59" s="23"/>
      <c r="E59" s="23"/>
      <c r="F59" s="23"/>
      <c r="G59" s="23"/>
      <c r="H59" s="23"/>
      <c r="I59" s="23"/>
    </row>
    <row r="60" spans="1:9" ht="18.5" x14ac:dyDescent="0.45">
      <c r="A60" s="205" t="s">
        <v>37</v>
      </c>
      <c r="B60" s="5"/>
      <c r="C60" s="21" t="s">
        <v>6</v>
      </c>
      <c r="D60" s="21" t="s">
        <v>7</v>
      </c>
      <c r="E60" s="21" t="s">
        <v>27</v>
      </c>
      <c r="F60" s="21" t="s">
        <v>28</v>
      </c>
      <c r="G60" s="21" t="s">
        <v>22</v>
      </c>
      <c r="H60" s="21" t="s">
        <v>19</v>
      </c>
      <c r="I60" s="21" t="s">
        <v>11</v>
      </c>
    </row>
    <row r="61" spans="1:9" ht="18.5" x14ac:dyDescent="0.45">
      <c r="A61" s="205"/>
      <c r="B61" s="5" t="s">
        <v>18</v>
      </c>
      <c r="C61" s="21">
        <v>0</v>
      </c>
      <c r="D61" s="21"/>
      <c r="E61" s="21"/>
      <c r="F61" s="21"/>
      <c r="G61" s="21">
        <f>+C61+D61+E61+F61</f>
        <v>0</v>
      </c>
      <c r="H61" s="21">
        <f>SUM(J61:T61)</f>
        <v>0</v>
      </c>
      <c r="I61" s="21">
        <f>+G61-H61</f>
        <v>0</v>
      </c>
    </row>
    <row r="62" spans="1:9" ht="18.5" x14ac:dyDescent="0.45">
      <c r="A62" s="205"/>
      <c r="B62" s="5" t="s">
        <v>5</v>
      </c>
      <c r="C62" s="21">
        <v>1.6</v>
      </c>
      <c r="D62" s="21">
        <v>0</v>
      </c>
      <c r="E62" s="21">
        <v>0</v>
      </c>
      <c r="F62" s="21">
        <v>0</v>
      </c>
      <c r="G62" s="21">
        <f>+C62+D62+E62+F62</f>
        <v>1.6</v>
      </c>
      <c r="H62" s="21">
        <v>1.6</v>
      </c>
      <c r="I62" s="21">
        <f>+G62-H62</f>
        <v>0</v>
      </c>
    </row>
    <row r="63" spans="1:9" ht="18.5" x14ac:dyDescent="0.45">
      <c r="A63" s="205"/>
      <c r="B63" s="5" t="s">
        <v>10</v>
      </c>
      <c r="C63" s="21">
        <f t="shared" ref="C63:I63" si="11">C61+C62</f>
        <v>1.6</v>
      </c>
      <c r="D63" s="21">
        <f t="shared" si="11"/>
        <v>0</v>
      </c>
      <c r="E63" s="21">
        <f t="shared" si="11"/>
        <v>0</v>
      </c>
      <c r="F63" s="21">
        <f t="shared" si="11"/>
        <v>0</v>
      </c>
      <c r="G63" s="21">
        <f t="shared" si="11"/>
        <v>1.6</v>
      </c>
      <c r="H63" s="21">
        <f t="shared" si="11"/>
        <v>1.6</v>
      </c>
      <c r="I63" s="21">
        <f t="shared" si="11"/>
        <v>0</v>
      </c>
    </row>
    <row r="64" spans="1:9" ht="14.4" x14ac:dyDescent="0.3">
      <c r="C64" s="23"/>
      <c r="D64" s="23"/>
      <c r="E64" s="23"/>
      <c r="F64" s="23"/>
      <c r="G64" s="23"/>
      <c r="H64" s="23"/>
      <c r="I64" s="23"/>
    </row>
    <row r="65" spans="1:10" ht="14.4" x14ac:dyDescent="0.3">
      <c r="C65" s="23"/>
      <c r="D65" s="23"/>
      <c r="E65" s="23"/>
      <c r="F65" s="23"/>
      <c r="G65" s="23"/>
      <c r="H65" s="23"/>
      <c r="I65" s="23"/>
    </row>
    <row r="66" spans="1:10" ht="18" customHeight="1" x14ac:dyDescent="0.45">
      <c r="A66" s="205" t="s">
        <v>38</v>
      </c>
      <c r="B66" s="5"/>
      <c r="C66" s="21" t="s">
        <v>6</v>
      </c>
      <c r="D66" s="21" t="s">
        <v>7</v>
      </c>
      <c r="E66" s="21" t="s">
        <v>27</v>
      </c>
      <c r="F66" s="21" t="s">
        <v>28</v>
      </c>
      <c r="G66" s="21" t="s">
        <v>22</v>
      </c>
      <c r="H66" s="21" t="s">
        <v>19</v>
      </c>
      <c r="I66" s="21" t="s">
        <v>11</v>
      </c>
    </row>
    <row r="67" spans="1:10" ht="18.5" x14ac:dyDescent="0.45">
      <c r="A67" s="205"/>
      <c r="B67" s="5" t="s">
        <v>18</v>
      </c>
      <c r="C67" s="21">
        <v>0</v>
      </c>
      <c r="D67" s="21"/>
      <c r="E67" s="21"/>
      <c r="F67" s="21"/>
      <c r="G67" s="21">
        <f>+C67+D67+E67+F67</f>
        <v>0</v>
      </c>
      <c r="H67" s="21">
        <f>SUM(J67:T67)</f>
        <v>0</v>
      </c>
      <c r="I67" s="21">
        <f>+G67-H67</f>
        <v>0</v>
      </c>
    </row>
    <row r="68" spans="1:10" ht="18.5" x14ac:dyDescent="0.45">
      <c r="A68" s="205"/>
      <c r="B68" s="5" t="s">
        <v>5</v>
      </c>
      <c r="C68" s="21">
        <f>0.8+0.35</f>
        <v>1.1499999999999999</v>
      </c>
      <c r="D68" s="21">
        <v>0</v>
      </c>
      <c r="E68" s="21">
        <v>0</v>
      </c>
      <c r="F68" s="21">
        <v>0</v>
      </c>
      <c r="G68" s="21">
        <f>+C68+D68+E68+F68</f>
        <v>1.1499999999999999</v>
      </c>
      <c r="H68" s="21">
        <v>0.35</v>
      </c>
      <c r="I68" s="21">
        <f>+G68-H68</f>
        <v>0.79999999999999993</v>
      </c>
    </row>
    <row r="69" spans="1:10" ht="18.5" x14ac:dyDescent="0.45">
      <c r="A69" s="205"/>
      <c r="B69" s="5" t="s">
        <v>10</v>
      </c>
      <c r="C69" s="21">
        <f t="shared" ref="C69:I69" si="12">C67+C68</f>
        <v>1.1499999999999999</v>
      </c>
      <c r="D69" s="21">
        <f t="shared" si="12"/>
        <v>0</v>
      </c>
      <c r="E69" s="21">
        <f t="shared" si="12"/>
        <v>0</v>
      </c>
      <c r="F69" s="21">
        <f t="shared" si="12"/>
        <v>0</v>
      </c>
      <c r="G69" s="21">
        <f t="shared" si="12"/>
        <v>1.1499999999999999</v>
      </c>
      <c r="H69" s="21">
        <f t="shared" si="12"/>
        <v>0.35</v>
      </c>
      <c r="I69" s="21">
        <f t="shared" si="12"/>
        <v>0.79999999999999993</v>
      </c>
    </row>
    <row r="72" spans="1:10" ht="18.5" x14ac:dyDescent="0.45">
      <c r="A72" s="205" t="s">
        <v>10</v>
      </c>
      <c r="B72" s="5"/>
      <c r="C72" s="21" t="s">
        <v>6</v>
      </c>
      <c r="D72" s="21" t="s">
        <v>7</v>
      </c>
      <c r="E72" s="21" t="s">
        <v>27</v>
      </c>
      <c r="F72" s="21" t="s">
        <v>28</v>
      </c>
      <c r="G72" s="21" t="s">
        <v>22</v>
      </c>
      <c r="H72" s="21" t="s">
        <v>19</v>
      </c>
      <c r="I72" s="21" t="s">
        <v>11</v>
      </c>
    </row>
    <row r="73" spans="1:10" ht="18.5" x14ac:dyDescent="0.45">
      <c r="A73" s="205"/>
      <c r="B73" s="5" t="s">
        <v>18</v>
      </c>
      <c r="C73" s="21">
        <f>+C14+C19+C25+C31+C37+C43+C49+C55+C61+C67</f>
        <v>0</v>
      </c>
      <c r="D73" s="21">
        <f t="shared" ref="D73:I73" si="13">+D14+D19+D25+D31+D37+D43+D49+D55+D61+D67</f>
        <v>0</v>
      </c>
      <c r="E73" s="21">
        <f t="shared" si="13"/>
        <v>0</v>
      </c>
      <c r="F73" s="21">
        <f t="shared" si="13"/>
        <v>0</v>
      </c>
      <c r="G73" s="21">
        <f t="shared" si="13"/>
        <v>0</v>
      </c>
      <c r="H73" s="21">
        <f t="shared" si="13"/>
        <v>0</v>
      </c>
      <c r="I73" s="21">
        <f t="shared" si="13"/>
        <v>0</v>
      </c>
    </row>
    <row r="74" spans="1:10" ht="18.5" x14ac:dyDescent="0.45">
      <c r="A74" s="205"/>
      <c r="B74" s="5" t="s">
        <v>5</v>
      </c>
      <c r="C74" s="21">
        <f>+C15+C20+C26+C32+C38+C44+C50+C56+C62+C68</f>
        <v>11.59652</v>
      </c>
      <c r="D74" s="70">
        <f>+D15+D20+D26+D32+D38+D44+D50+D56+D62+D68</f>
        <v>1.75E-3</v>
      </c>
      <c r="E74" s="21">
        <f t="shared" ref="E74:H74" si="14">+E15+E20+E26+E32+E38+E44+E50+E56+E62+E68</f>
        <v>0</v>
      </c>
      <c r="F74" s="21">
        <f t="shared" si="14"/>
        <v>0</v>
      </c>
      <c r="G74" s="21">
        <f t="shared" si="14"/>
        <v>11.598270000000001</v>
      </c>
      <c r="H74" s="21">
        <f t="shared" si="14"/>
        <v>10.79827</v>
      </c>
      <c r="I74" s="21">
        <f>+G74-H74</f>
        <v>0.80000000000000071</v>
      </c>
      <c r="J74">
        <v>23.05</v>
      </c>
    </row>
    <row r="75" spans="1:10" ht="18.5" x14ac:dyDescent="0.45">
      <c r="A75" s="205"/>
      <c r="B75" s="5" t="s">
        <v>10</v>
      </c>
      <c r="C75" s="21">
        <f t="shared" ref="C75:I75" si="15">C73+C74</f>
        <v>11.59652</v>
      </c>
      <c r="D75" s="70">
        <f t="shared" si="15"/>
        <v>1.75E-3</v>
      </c>
      <c r="E75" s="21">
        <f t="shared" si="15"/>
        <v>0</v>
      </c>
      <c r="F75" s="21">
        <f t="shared" si="15"/>
        <v>0</v>
      </c>
      <c r="G75" s="21">
        <f>G73+G74</f>
        <v>11.598270000000001</v>
      </c>
      <c r="H75" s="21">
        <f t="shared" si="15"/>
        <v>10.79827</v>
      </c>
      <c r="I75" s="21">
        <f t="shared" si="15"/>
        <v>0.80000000000000071</v>
      </c>
    </row>
    <row r="78" spans="1:10" ht="18" x14ac:dyDescent="0.3">
      <c r="A78" s="24" t="s">
        <v>39</v>
      </c>
    </row>
    <row r="79" spans="1:10" ht="13.75" customHeight="1" x14ac:dyDescent="0.3"/>
    <row r="80" spans="1:10" ht="13.75" customHeight="1" x14ac:dyDescent="0.3">
      <c r="A80" s="5" t="s">
        <v>59</v>
      </c>
      <c r="B80" s="16">
        <v>4.9526199999999999E-2</v>
      </c>
      <c r="D80" s="76">
        <v>4.9526199999999999E-2</v>
      </c>
    </row>
    <row r="81" spans="1:6" ht="18" x14ac:dyDescent="0.3">
      <c r="A81" s="5" t="s">
        <v>40</v>
      </c>
      <c r="B81" s="16">
        <v>2.87E-2</v>
      </c>
      <c r="C81" s="25"/>
      <c r="D81" s="76">
        <v>2.87E-2</v>
      </c>
      <c r="E81" s="25"/>
      <c r="F81" s="25"/>
    </row>
    <row r="82" spans="1:6" ht="18" x14ac:dyDescent="0.3">
      <c r="A82" s="5" t="s">
        <v>41</v>
      </c>
      <c r="B82" s="16">
        <v>0.44813199999999997</v>
      </c>
      <c r="C82" s="25"/>
      <c r="D82" s="76">
        <v>0.44813199999999997</v>
      </c>
      <c r="E82" s="25"/>
      <c r="F82" s="25"/>
    </row>
    <row r="83" spans="1:6" ht="18" x14ac:dyDescent="0.3">
      <c r="A83" s="5" t="s">
        <v>42</v>
      </c>
      <c r="B83" s="16">
        <v>1.4200000000000001E-2</v>
      </c>
      <c r="C83" s="25"/>
      <c r="D83" s="76">
        <v>1.4200000000000001E-2</v>
      </c>
      <c r="E83" s="25"/>
      <c r="F83" s="25"/>
    </row>
    <row r="84" spans="1:6" ht="18" x14ac:dyDescent="0.3">
      <c r="A84" s="5" t="s">
        <v>43</v>
      </c>
      <c r="B84" s="16">
        <v>0.25</v>
      </c>
      <c r="C84" s="25"/>
      <c r="D84" s="76">
        <v>0.25</v>
      </c>
      <c r="E84" s="25"/>
      <c r="F84" s="25"/>
    </row>
    <row r="85" spans="1:6" ht="18" x14ac:dyDescent="0.3">
      <c r="A85" s="5" t="s">
        <v>10</v>
      </c>
      <c r="D85" s="75">
        <f>SUM(D80:D84)</f>
        <v>0.79055819999999999</v>
      </c>
      <c r="E85" s="26"/>
      <c r="F85" s="26"/>
    </row>
  </sheetData>
  <mergeCells count="13">
    <mergeCell ref="A60:A63"/>
    <mergeCell ref="A66:A69"/>
    <mergeCell ref="A72:A75"/>
    <mergeCell ref="A30:A33"/>
    <mergeCell ref="A36:A39"/>
    <mergeCell ref="A42:A45"/>
    <mergeCell ref="A48:A51"/>
    <mergeCell ref="A54:A57"/>
    <mergeCell ref="A3:A6"/>
    <mergeCell ref="A8:A11"/>
    <mergeCell ref="A13:A16"/>
    <mergeCell ref="A18:A21"/>
    <mergeCell ref="A24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C21" sqref="C21"/>
    </sheetView>
  </sheetViews>
  <sheetFormatPr defaultColWidth="10.81640625" defaultRowHeight="18.5" x14ac:dyDescent="0.35"/>
  <cols>
    <col min="1" max="1" width="20.81640625" style="11" customWidth="1"/>
    <col min="2" max="7" width="17" style="6" customWidth="1"/>
    <col min="8" max="14" width="11.453125" style="6" bestFit="1" customWidth="1"/>
    <col min="15" max="17" width="11" style="6" bestFit="1" customWidth="1"/>
    <col min="18" max="16384" width="10.81640625" style="6"/>
  </cols>
  <sheetData>
    <row r="1" spans="1:17" ht="18" x14ac:dyDescent="0.3">
      <c r="A1" s="5" t="s">
        <v>0</v>
      </c>
      <c r="B1" s="5">
        <v>13</v>
      </c>
      <c r="H1" s="186" t="s">
        <v>21</v>
      </c>
      <c r="I1" s="187"/>
      <c r="J1" s="187"/>
      <c r="K1" s="187"/>
      <c r="L1" s="187"/>
      <c r="M1" s="187"/>
      <c r="N1" s="187"/>
      <c r="O1" s="187"/>
      <c r="P1" s="187"/>
      <c r="Q1" s="188"/>
    </row>
    <row r="3" spans="1:17" x14ac:dyDescent="0.35">
      <c r="A3" s="185" t="s">
        <v>2</v>
      </c>
      <c r="B3" s="5"/>
      <c r="C3" s="5" t="s">
        <v>6</v>
      </c>
      <c r="D3" s="5" t="s">
        <v>7</v>
      </c>
      <c r="E3" s="5" t="s">
        <v>22</v>
      </c>
      <c r="F3" s="5" t="s">
        <v>19</v>
      </c>
      <c r="G3" s="5" t="s">
        <v>11</v>
      </c>
      <c r="H3" s="7">
        <v>45513</v>
      </c>
      <c r="I3" s="7"/>
      <c r="J3" s="7"/>
      <c r="K3" s="7"/>
      <c r="L3" s="7"/>
      <c r="M3" s="7"/>
      <c r="N3" s="7"/>
      <c r="O3" s="8"/>
      <c r="P3" s="8"/>
      <c r="Q3" s="8"/>
    </row>
    <row r="4" spans="1:17" x14ac:dyDescent="0.35">
      <c r="A4" s="185"/>
      <c r="B4" s="12" t="s">
        <v>4</v>
      </c>
      <c r="C4" s="12">
        <v>6.5000000000000002E-2</v>
      </c>
      <c r="D4" s="12"/>
      <c r="E4" s="12">
        <v>6.5000000000000002E-2</v>
      </c>
      <c r="F4" s="12">
        <v>0</v>
      </c>
      <c r="G4" s="12">
        <f>E4-F4</f>
        <v>6.5000000000000002E-2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35">
      <c r="A5" s="185"/>
      <c r="B5" s="12" t="s">
        <v>5</v>
      </c>
      <c r="C5" s="12">
        <v>6.5000000000000002E-2</v>
      </c>
      <c r="D5" s="12"/>
      <c r="E5" s="12">
        <v>6.5000000000000002E-2</v>
      </c>
      <c r="F5" s="12">
        <f>SUM(H5:Q5)</f>
        <v>0</v>
      </c>
      <c r="G5" s="12">
        <f>E5-F5</f>
        <v>6.5000000000000002E-2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11" customFormat="1" x14ac:dyDescent="0.35">
      <c r="A6" s="185"/>
      <c r="B6" s="5" t="s">
        <v>10</v>
      </c>
      <c r="C6" s="5">
        <f>C4+C5</f>
        <v>0.13</v>
      </c>
      <c r="D6" s="5"/>
      <c r="E6" s="5">
        <v>0.13</v>
      </c>
      <c r="F6" s="5">
        <f>F4+F5</f>
        <v>0</v>
      </c>
      <c r="G6" s="5">
        <f>E6-F6</f>
        <v>0.13</v>
      </c>
      <c r="H6" s="8">
        <f>+H4+H5</f>
        <v>0</v>
      </c>
      <c r="I6" s="8"/>
      <c r="J6" s="8"/>
      <c r="K6" s="8"/>
      <c r="L6" s="8"/>
      <c r="M6" s="8"/>
      <c r="N6" s="8"/>
      <c r="O6" s="8"/>
      <c r="P6" s="8"/>
      <c r="Q6" s="8"/>
    </row>
    <row r="7" spans="1:17" ht="18" x14ac:dyDescent="0.3">
      <c r="A7" s="6"/>
    </row>
    <row r="8" spans="1:17" x14ac:dyDescent="0.35">
      <c r="A8" s="185" t="s">
        <v>3</v>
      </c>
      <c r="B8" s="5"/>
      <c r="C8" s="5" t="s">
        <v>6</v>
      </c>
      <c r="D8" s="5"/>
      <c r="E8" s="5" t="s">
        <v>22</v>
      </c>
      <c r="F8" s="5" t="s">
        <v>19</v>
      </c>
      <c r="G8" s="5" t="s">
        <v>11</v>
      </c>
      <c r="H8" s="7">
        <v>45488</v>
      </c>
      <c r="I8" s="7"/>
      <c r="J8" s="7"/>
      <c r="K8" s="7"/>
      <c r="L8" s="7"/>
      <c r="M8" s="7"/>
      <c r="N8" s="7"/>
      <c r="O8" s="8"/>
      <c r="P8" s="8"/>
      <c r="Q8" s="8"/>
    </row>
    <row r="9" spans="1:17" x14ac:dyDescent="0.35">
      <c r="A9" s="185"/>
      <c r="B9" s="12" t="s">
        <v>4</v>
      </c>
      <c r="C9" s="12">
        <v>2.27</v>
      </c>
      <c r="D9" s="12"/>
      <c r="E9" s="12">
        <v>2.27</v>
      </c>
      <c r="F9" s="12">
        <v>0</v>
      </c>
      <c r="G9" s="12">
        <f t="shared" ref="G9:G11" si="0">E9-F9</f>
        <v>2.27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35">
      <c r="A10" s="185"/>
      <c r="B10" s="12" t="s">
        <v>5</v>
      </c>
      <c r="C10" s="12">
        <v>2.27</v>
      </c>
      <c r="D10" s="12"/>
      <c r="E10" s="12">
        <v>2.27</v>
      </c>
      <c r="F10" s="12">
        <f>SUM(H10:Q10)</f>
        <v>0</v>
      </c>
      <c r="G10" s="12">
        <f t="shared" si="0"/>
        <v>2.27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35">
      <c r="A11" s="185"/>
      <c r="B11" s="5" t="s">
        <v>10</v>
      </c>
      <c r="C11" s="5">
        <f>C9+C10</f>
        <v>4.54</v>
      </c>
      <c r="D11" s="5"/>
      <c r="E11" s="5">
        <v>4.54</v>
      </c>
      <c r="F11" s="5">
        <f>F9+F10</f>
        <v>0</v>
      </c>
      <c r="G11" s="5">
        <f t="shared" si="0"/>
        <v>4.54</v>
      </c>
      <c r="H11" s="8">
        <f>+H9+H10</f>
        <v>0</v>
      </c>
      <c r="I11" s="8"/>
      <c r="J11" s="8"/>
      <c r="K11" s="8"/>
      <c r="L11" s="8"/>
      <c r="M11" s="8"/>
      <c r="N11" s="8"/>
      <c r="O11" s="8"/>
      <c r="P11" s="8"/>
      <c r="Q11" s="8"/>
    </row>
    <row r="13" spans="1:17" x14ac:dyDescent="0.35">
      <c r="A13" s="185" t="s">
        <v>20</v>
      </c>
      <c r="B13" s="5"/>
      <c r="C13" s="5" t="s">
        <v>6</v>
      </c>
      <c r="D13" s="5"/>
      <c r="E13" s="5" t="s">
        <v>22</v>
      </c>
      <c r="F13" s="5" t="s">
        <v>19</v>
      </c>
      <c r="G13" s="5" t="s">
        <v>11</v>
      </c>
    </row>
    <row r="14" spans="1:17" x14ac:dyDescent="0.35">
      <c r="A14" s="185"/>
      <c r="B14" s="12" t="s">
        <v>4</v>
      </c>
      <c r="C14" s="12">
        <f>C4+C9</f>
        <v>2.335</v>
      </c>
      <c r="D14" s="12"/>
      <c r="E14" s="12">
        <v>2.335</v>
      </c>
      <c r="F14" s="12">
        <f>F4+F9</f>
        <v>0</v>
      </c>
      <c r="G14" s="12">
        <f t="shared" ref="G14:G16" si="1">E14-F14</f>
        <v>2.335</v>
      </c>
    </row>
    <row r="15" spans="1:17" x14ac:dyDescent="0.35">
      <c r="A15" s="185"/>
      <c r="B15" s="12" t="s">
        <v>5</v>
      </c>
      <c r="C15" s="12">
        <f>C5+C10</f>
        <v>2.335</v>
      </c>
      <c r="D15" s="12"/>
      <c r="E15" s="12">
        <v>2.335</v>
      </c>
      <c r="F15" s="12">
        <f>F5+F10</f>
        <v>0</v>
      </c>
      <c r="G15" s="12">
        <f t="shared" si="1"/>
        <v>2.335</v>
      </c>
    </row>
    <row r="16" spans="1:17" x14ac:dyDescent="0.35">
      <c r="A16" s="185"/>
      <c r="B16" s="5" t="s">
        <v>10</v>
      </c>
      <c r="C16" s="5">
        <f>C6+C11</f>
        <v>4.67</v>
      </c>
      <c r="D16" s="5"/>
      <c r="E16" s="5">
        <v>4.67</v>
      </c>
      <c r="F16" s="5">
        <f>F6+F11</f>
        <v>0</v>
      </c>
      <c r="G16" s="5">
        <f t="shared" si="1"/>
        <v>4.67</v>
      </c>
    </row>
  </sheetData>
  <mergeCells count="4">
    <mergeCell ref="H1:Q1"/>
    <mergeCell ref="A3:A6"/>
    <mergeCell ref="A8:A11"/>
    <mergeCell ref="A13:A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21" workbookViewId="0">
      <selection activeCell="C23" sqref="C23"/>
    </sheetView>
  </sheetViews>
  <sheetFormatPr defaultColWidth="8.81640625" defaultRowHeight="14.5" x14ac:dyDescent="0.35"/>
  <cols>
    <col min="7" max="12" width="10.36328125" bestFit="1" customWidth="1"/>
  </cols>
  <sheetData>
    <row r="1" spans="1:18" x14ac:dyDescent="0.3">
      <c r="A1" t="s">
        <v>0</v>
      </c>
      <c r="B1" t="s">
        <v>1</v>
      </c>
      <c r="D1" t="s">
        <v>6</v>
      </c>
      <c r="E1" t="s">
        <v>7</v>
      </c>
      <c r="F1" t="s">
        <v>8</v>
      </c>
      <c r="G1" s="206" t="s">
        <v>9</v>
      </c>
      <c r="H1" s="206"/>
      <c r="I1" s="206"/>
      <c r="J1" s="206"/>
      <c r="K1" s="206"/>
      <c r="L1" s="206"/>
      <c r="M1" s="206"/>
      <c r="N1" s="206"/>
      <c r="O1" s="206"/>
      <c r="Q1" t="s">
        <v>12</v>
      </c>
      <c r="R1" t="s">
        <v>11</v>
      </c>
    </row>
    <row r="2" spans="1:18" x14ac:dyDescent="0.3">
      <c r="G2" s="2">
        <v>45513</v>
      </c>
      <c r="H2" s="2">
        <v>45518</v>
      </c>
      <c r="I2" s="1"/>
      <c r="J2" s="1"/>
      <c r="K2" s="1"/>
      <c r="L2" s="1"/>
      <c r="M2" s="1"/>
      <c r="N2" s="1"/>
      <c r="O2" s="1"/>
    </row>
    <row r="3" spans="1:18" x14ac:dyDescent="0.3">
      <c r="A3" t="s">
        <v>2</v>
      </c>
      <c r="B3">
        <v>35</v>
      </c>
      <c r="C3" t="s">
        <v>4</v>
      </c>
      <c r="D3">
        <v>22.5</v>
      </c>
      <c r="F3">
        <f>+D3+E3</f>
        <v>22.5</v>
      </c>
      <c r="G3">
        <v>9</v>
      </c>
      <c r="H3">
        <v>6</v>
      </c>
      <c r="Q3">
        <f>SUM(G3:P3)</f>
        <v>15</v>
      </c>
      <c r="R3">
        <f>+F3-Q3</f>
        <v>7.5</v>
      </c>
    </row>
    <row r="4" spans="1:18" x14ac:dyDescent="0.3">
      <c r="H4" s="3">
        <v>45525</v>
      </c>
      <c r="I4" s="3">
        <v>45532</v>
      </c>
      <c r="J4" s="3">
        <v>45534</v>
      </c>
      <c r="K4" s="3">
        <v>45540</v>
      </c>
      <c r="L4" s="3">
        <v>45546</v>
      </c>
    </row>
    <row r="5" spans="1:18" x14ac:dyDescent="0.3">
      <c r="C5" t="s">
        <v>5</v>
      </c>
      <c r="D5">
        <v>12.5</v>
      </c>
      <c r="F5">
        <f>+D5+E5</f>
        <v>12.5</v>
      </c>
      <c r="H5">
        <v>1</v>
      </c>
      <c r="I5">
        <v>0.5</v>
      </c>
      <c r="J5">
        <v>1</v>
      </c>
      <c r="K5">
        <v>0.5</v>
      </c>
      <c r="L5">
        <v>0.5</v>
      </c>
      <c r="Q5">
        <f>SUM(G5:P5)</f>
        <v>3.5</v>
      </c>
      <c r="R5">
        <f>+F5-Q5</f>
        <v>9</v>
      </c>
    </row>
    <row r="7" spans="1:18" x14ac:dyDescent="0.3">
      <c r="C7" t="s">
        <v>10</v>
      </c>
      <c r="D7">
        <f>+D3+D5</f>
        <v>35</v>
      </c>
      <c r="E7">
        <f t="shared" ref="E7:Q7" si="0">+E3+E5</f>
        <v>0</v>
      </c>
      <c r="F7">
        <f t="shared" si="0"/>
        <v>35</v>
      </c>
      <c r="G7">
        <f t="shared" si="0"/>
        <v>9</v>
      </c>
      <c r="H7">
        <f t="shared" si="0"/>
        <v>7</v>
      </c>
      <c r="I7">
        <f t="shared" si="0"/>
        <v>0.5</v>
      </c>
      <c r="J7">
        <f t="shared" si="0"/>
        <v>1</v>
      </c>
      <c r="K7">
        <f t="shared" si="0"/>
        <v>0.5</v>
      </c>
      <c r="L7">
        <f t="shared" si="0"/>
        <v>0.5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18.5</v>
      </c>
      <c r="R7">
        <f>+F7-Q7</f>
        <v>16.5</v>
      </c>
    </row>
    <row r="10" spans="1:18" x14ac:dyDescent="0.3">
      <c r="G10" s="3">
        <v>45488</v>
      </c>
      <c r="H10" s="3">
        <v>45512</v>
      </c>
      <c r="I10" s="3">
        <v>45541</v>
      </c>
      <c r="J10" t="s">
        <v>13</v>
      </c>
    </row>
    <row r="11" spans="1:18" x14ac:dyDescent="0.3">
      <c r="A11" t="s">
        <v>3</v>
      </c>
      <c r="B11">
        <v>50</v>
      </c>
      <c r="C11" t="s">
        <v>4</v>
      </c>
      <c r="D11">
        <v>20</v>
      </c>
      <c r="F11">
        <f t="shared" ref="F11:F13" si="1">+D11+E11</f>
        <v>20</v>
      </c>
      <c r="G11">
        <v>9</v>
      </c>
      <c r="H11">
        <v>1</v>
      </c>
      <c r="I11">
        <v>1.5</v>
      </c>
      <c r="J11">
        <v>3.1</v>
      </c>
      <c r="Q11">
        <f>SUM(G11:P11)</f>
        <v>14.6</v>
      </c>
      <c r="R11">
        <f>+F11-Q11</f>
        <v>5.4</v>
      </c>
    </row>
    <row r="13" spans="1:18" x14ac:dyDescent="0.3">
      <c r="C13" t="s">
        <v>5</v>
      </c>
      <c r="D13">
        <v>30</v>
      </c>
      <c r="F13">
        <f t="shared" si="1"/>
        <v>30</v>
      </c>
      <c r="Q13">
        <f>SUM(G13:P13)</f>
        <v>0</v>
      </c>
      <c r="R13">
        <f>+F13-Q13</f>
        <v>30</v>
      </c>
    </row>
    <row r="15" spans="1:18" x14ac:dyDescent="0.3">
      <c r="D15">
        <f>SUM(D11:D13)</f>
        <v>50</v>
      </c>
      <c r="F15">
        <f>SUM(F11:F13)</f>
        <v>50</v>
      </c>
      <c r="Q15">
        <f t="shared" ref="Q15" si="2">+Q11+Q13</f>
        <v>14.6</v>
      </c>
      <c r="R15">
        <f>+F15-Q15</f>
        <v>35.4</v>
      </c>
    </row>
    <row r="17" spans="2:18" x14ac:dyDescent="0.3">
      <c r="D17">
        <f>+D7+D15</f>
        <v>85</v>
      </c>
      <c r="E17">
        <f t="shared" ref="E17:R17" si="3">+E7+E15</f>
        <v>0</v>
      </c>
      <c r="F17">
        <f t="shared" si="3"/>
        <v>85</v>
      </c>
      <c r="G17">
        <f t="shared" si="3"/>
        <v>9</v>
      </c>
      <c r="H17">
        <f t="shared" si="3"/>
        <v>7</v>
      </c>
      <c r="I17">
        <f t="shared" si="3"/>
        <v>0.5</v>
      </c>
      <c r="J17">
        <f t="shared" si="3"/>
        <v>1</v>
      </c>
      <c r="K17">
        <f t="shared" si="3"/>
        <v>0.5</v>
      </c>
      <c r="L17">
        <f t="shared" si="3"/>
        <v>0.5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33.1</v>
      </c>
      <c r="R17">
        <f t="shared" si="3"/>
        <v>51.9</v>
      </c>
    </row>
    <row r="21" spans="2:18" x14ac:dyDescent="0.3">
      <c r="H21" s="2">
        <v>45513</v>
      </c>
      <c r="I21" s="2">
        <v>45518</v>
      </c>
    </row>
    <row r="22" spans="2:18" x14ac:dyDescent="0.3">
      <c r="B22" t="s">
        <v>15</v>
      </c>
      <c r="C22" t="s">
        <v>16</v>
      </c>
      <c r="D22">
        <v>22.5</v>
      </c>
      <c r="E22" t="s">
        <v>4</v>
      </c>
      <c r="F22">
        <v>0.35</v>
      </c>
      <c r="G22">
        <f>+D22/0.5*F22</f>
        <v>15.749999999999998</v>
      </c>
      <c r="H22">
        <v>9</v>
      </c>
      <c r="I22">
        <v>6</v>
      </c>
      <c r="Q22">
        <f>SUM(H22:P22)</f>
        <v>15</v>
      </c>
      <c r="R22">
        <f>+G22-Q22</f>
        <v>0.74999999999999822</v>
      </c>
    </row>
    <row r="24" spans="2:18" x14ac:dyDescent="0.3">
      <c r="E24" t="s">
        <v>14</v>
      </c>
      <c r="F24">
        <v>0.15</v>
      </c>
      <c r="G24">
        <f>+D22/0.5*F24</f>
        <v>6.75</v>
      </c>
      <c r="Q24">
        <f t="shared" ref="Q24:Q29" si="4">SUM(H24:P24)</f>
        <v>0</v>
      </c>
      <c r="R24">
        <f t="shared" ref="R24:R31" si="5">+G24-Q24</f>
        <v>6.75</v>
      </c>
    </row>
    <row r="25" spans="2:18" x14ac:dyDescent="0.3">
      <c r="G25" s="4">
        <f>SUM(G22:G24)</f>
        <v>22.5</v>
      </c>
      <c r="Q25">
        <f t="shared" si="4"/>
        <v>0</v>
      </c>
      <c r="R25">
        <f t="shared" si="5"/>
        <v>22.5</v>
      </c>
    </row>
    <row r="26" spans="2:18" x14ac:dyDescent="0.3">
      <c r="H26" s="3">
        <v>45488</v>
      </c>
      <c r="I26" s="3">
        <v>45512</v>
      </c>
      <c r="J26" s="3">
        <v>45541</v>
      </c>
      <c r="K26" s="3">
        <v>45545</v>
      </c>
    </row>
    <row r="27" spans="2:18" x14ac:dyDescent="0.3">
      <c r="C27" t="s">
        <v>17</v>
      </c>
      <c r="D27">
        <v>20</v>
      </c>
      <c r="E27" t="s">
        <v>4</v>
      </c>
      <c r="F27">
        <v>0.35</v>
      </c>
      <c r="G27">
        <f>+D27/0.5*F27</f>
        <v>14</v>
      </c>
      <c r="H27">
        <v>9</v>
      </c>
      <c r="I27">
        <v>1</v>
      </c>
      <c r="J27">
        <v>1</v>
      </c>
      <c r="K27">
        <v>2.1</v>
      </c>
      <c r="Q27">
        <f t="shared" si="4"/>
        <v>13.1</v>
      </c>
      <c r="R27">
        <f t="shared" si="5"/>
        <v>0.90000000000000036</v>
      </c>
    </row>
    <row r="28" spans="2:18" x14ac:dyDescent="0.3">
      <c r="J28" s="3">
        <v>45541</v>
      </c>
      <c r="K28" s="3">
        <v>45545</v>
      </c>
    </row>
    <row r="29" spans="2:18" x14ac:dyDescent="0.3">
      <c r="E29" t="s">
        <v>14</v>
      </c>
      <c r="F29">
        <v>0.15</v>
      </c>
      <c r="G29">
        <f>+D27/0.5*F29</f>
        <v>6</v>
      </c>
      <c r="J29">
        <v>0.5</v>
      </c>
      <c r="K29">
        <v>1</v>
      </c>
      <c r="Q29">
        <f t="shared" si="4"/>
        <v>1.5</v>
      </c>
      <c r="R29">
        <f t="shared" si="5"/>
        <v>4.5</v>
      </c>
    </row>
    <row r="30" spans="2:18" x14ac:dyDescent="0.3">
      <c r="G30" s="4"/>
      <c r="H30" s="3">
        <v>45488</v>
      </c>
      <c r="I30" s="3">
        <v>45512</v>
      </c>
      <c r="J30" s="3">
        <v>45541</v>
      </c>
      <c r="K30" t="s">
        <v>13</v>
      </c>
    </row>
    <row r="31" spans="2:18" x14ac:dyDescent="0.3">
      <c r="G31">
        <v>20</v>
      </c>
      <c r="H31">
        <v>9</v>
      </c>
      <c r="I31">
        <v>1</v>
      </c>
      <c r="J31">
        <v>1.5</v>
      </c>
      <c r="K31">
        <v>3.1</v>
      </c>
      <c r="Q31">
        <f>SUM(H31:P31)</f>
        <v>14.6</v>
      </c>
      <c r="R31">
        <f t="shared" si="5"/>
        <v>5.4</v>
      </c>
    </row>
  </sheetData>
  <mergeCells count="1">
    <mergeCell ref="G1:O1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43" sqref="F43"/>
    </sheetView>
  </sheetViews>
  <sheetFormatPr defaultColWidth="8.81640625" defaultRowHeight="14.5" x14ac:dyDescent="0.35"/>
  <sheetData>
    <row r="1" spans="1:4" x14ac:dyDescent="0.3">
      <c r="B1">
        <f>0.16+4.51</f>
        <v>4.67</v>
      </c>
    </row>
    <row r="2" spans="1:4" x14ac:dyDescent="0.3">
      <c r="A2" t="s">
        <v>2</v>
      </c>
      <c r="B2">
        <v>0.13</v>
      </c>
      <c r="C2" t="s">
        <v>4</v>
      </c>
      <c r="D2">
        <f>+B2/2</f>
        <v>6.5000000000000002E-2</v>
      </c>
    </row>
    <row r="4" spans="1:4" x14ac:dyDescent="0.3">
      <c r="C4" t="s">
        <v>5</v>
      </c>
      <c r="D4">
        <f>+D2</f>
        <v>6.5000000000000002E-2</v>
      </c>
    </row>
    <row r="6" spans="1:4" x14ac:dyDescent="0.3">
      <c r="C6" t="s">
        <v>10</v>
      </c>
      <c r="D6">
        <f>SUM(D2:D5)</f>
        <v>0.13</v>
      </c>
    </row>
    <row r="8" spans="1:4" x14ac:dyDescent="0.3">
      <c r="A8" t="s">
        <v>3</v>
      </c>
      <c r="B8">
        <v>4.54</v>
      </c>
      <c r="C8" t="s">
        <v>4</v>
      </c>
      <c r="D8">
        <f>+B8/2</f>
        <v>2.27</v>
      </c>
    </row>
    <row r="10" spans="1:4" x14ac:dyDescent="0.3">
      <c r="C10" t="s">
        <v>5</v>
      </c>
      <c r="D10">
        <f>+D8</f>
        <v>2.27</v>
      </c>
    </row>
    <row r="12" spans="1:4" x14ac:dyDescent="0.3">
      <c r="C12" t="s">
        <v>10</v>
      </c>
      <c r="D12">
        <f>SUM(D8:D11)</f>
        <v>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Working</vt:lpstr>
      <vt:lpstr>Summary</vt:lpstr>
      <vt:lpstr>Sheet2</vt:lpstr>
      <vt:lpstr>Sheet1</vt:lpstr>
      <vt:lpstr>Other land &amp; plots</vt:lpstr>
      <vt:lpstr>Summary2</vt:lpstr>
      <vt:lpstr>201</vt:lpstr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BRN INFRASTRUCTURES PVT LTD</cp:lastModifiedBy>
  <cp:lastPrinted>2025-04-06T01:08:32Z</cp:lastPrinted>
  <dcterms:created xsi:type="dcterms:W3CDTF">2024-09-20T10:24:52Z</dcterms:created>
  <dcterms:modified xsi:type="dcterms:W3CDTF">2025-05-02T05:07:13Z</dcterms:modified>
</cp:coreProperties>
</file>